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lter.ELISABETHINEN\Documents\02 Arbeitsraum\01 Leitlinien\ALL\"/>
    </mc:Choice>
  </mc:AlternateContent>
  <bookViews>
    <workbookView xWindow="0" yWindow="0" windowWidth="25600" windowHeight="10650"/>
  </bookViews>
  <sheets>
    <sheet name="Tabelle" sheetId="2" r:id="rId1"/>
  </sheets>
  <definedNames>
    <definedName name="_xlnm.Print_Area" localSheetId="0">Tabelle!$A$1:$M$45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" l="1"/>
  <c r="I39" i="2"/>
  <c r="I37" i="2"/>
  <c r="I35" i="2"/>
  <c r="I33" i="2"/>
  <c r="I31" i="2"/>
  <c r="I29" i="2"/>
  <c r="I27" i="2"/>
  <c r="I25" i="2"/>
  <c r="I23" i="2"/>
  <c r="I21" i="2"/>
  <c r="I19" i="2"/>
  <c r="I17" i="2"/>
  <c r="I15" i="2"/>
  <c r="I13" i="2"/>
  <c r="I11" i="2"/>
  <c r="I7" i="2"/>
  <c r="I5" i="2"/>
  <c r="I9" i="2" s="1"/>
  <c r="C3" i="2" l="1"/>
  <c r="D15" i="2" l="1"/>
  <c r="D16" i="2"/>
  <c r="D19" i="2"/>
  <c r="D18" i="2"/>
  <c r="D17" i="2"/>
  <c r="D27" i="2"/>
  <c r="D33" i="2"/>
  <c r="D24" i="2"/>
  <c r="D30" i="2"/>
  <c r="D34" i="2"/>
  <c r="D14" i="2"/>
  <c r="D25" i="2"/>
  <c r="D31" i="2"/>
  <c r="D35" i="2"/>
  <c r="D23" i="2"/>
  <c r="D22" i="2"/>
  <c r="D26" i="2"/>
  <c r="D32" i="2"/>
</calcChain>
</file>

<file path=xl/sharedStrings.xml><?xml version="1.0" encoding="utf-8"?>
<sst xmlns="http://schemas.openxmlformats.org/spreadsheetml/2006/main" count="137" uniqueCount="66">
  <si>
    <t>Körpergewicht (kg)</t>
  </si>
  <si>
    <t>Körpergröße (cm)</t>
  </si>
  <si>
    <t>Stunde</t>
  </si>
  <si>
    <t>LV-Dosis 
(mg/m2)</t>
  </si>
  <si>
    <t>3,1 - 4,0</t>
  </si>
  <si>
    <t>Datum</t>
  </si>
  <si>
    <t>≤150,0</t>
  </si>
  <si>
    <t>&gt;150,0</t>
  </si>
  <si>
    <t>-</t>
  </si>
  <si>
    <t>2,1 - 3,0</t>
  </si>
  <si>
    <t>4,1 - 5,0</t>
  </si>
  <si>
    <t>&gt;5,0</t>
  </si>
  <si>
    <t>&lt;3,0</t>
  </si>
  <si>
    <t>1,1 - 2,0</t>
  </si>
  <si>
    <t>≤0,25</t>
  </si>
  <si>
    <t>0,26 - 1,0</t>
  </si>
  <si>
    <t>Signatur
Arzt</t>
  </si>
  <si>
    <t xml:space="preserve"> Vidierung  Pflege</t>
  </si>
  <si>
    <t>KOF (m2)</t>
  </si>
  <si>
    <t>10 min</t>
  </si>
  <si>
    <t>Trägerlösung
(NaCl 0,9%)</t>
  </si>
  <si>
    <t>&gt;5</t>
  </si>
  <si>
    <t>250 ml</t>
  </si>
  <si>
    <t>100 ml</t>
  </si>
  <si>
    <t>Leukovorin (CaFolinat) Rescue für ALL</t>
  </si>
  <si>
    <t xml:space="preserve">Start MTX  </t>
  </si>
  <si>
    <t>Stunde nach 
MTX-Beginn</t>
  </si>
  <si>
    <t>Stunde 24 
(Ende MTX)</t>
  </si>
  <si>
    <t xml:space="preserve"> Leukovorin-Dosis (mg) /
Volumen NaCl 0,9% / Laufzeit</t>
  </si>
  <si>
    <t xml:space="preserve">   mg /            ml /            min</t>
  </si>
  <si>
    <t xml:space="preserve">Stunde 0 </t>
  </si>
  <si>
    <t>&lt;0,4</t>
  </si>
  <si>
    <t>0,4 - 1,0</t>
  </si>
  <si>
    <t>1,0 - 2,0</t>
  </si>
  <si>
    <t>&lt;1</t>
  </si>
  <si>
    <t>MTX-Spiegel 
(µmol/l)</t>
  </si>
  <si>
    <t xml:space="preserve"> MTX-Spiegel 
(µmol/l)</t>
  </si>
  <si>
    <t xml:space="preserve">Berechnete 
LV-Dosis (mg) </t>
  </si>
  <si>
    <t>um 2:00 Uhr (36 Std. nach MTX Beginn): 
Abnahme eines Serumröhrchen --&gt; im Kühlschrank lagern, Messung um 8:00 Uhr</t>
  </si>
  <si>
    <t>Laufzeit / Anmerkung</t>
  </si>
  <si>
    <r>
      <rPr>
        <b/>
        <sz val="9"/>
        <rFont val="Calibri"/>
        <family val="2"/>
        <scheme val="minor"/>
      </rPr>
      <t xml:space="preserve">Laufzeit (Minuten)* = 
</t>
    </r>
    <r>
      <rPr>
        <sz val="9"/>
        <rFont val="Calibri"/>
        <family val="2"/>
        <scheme val="minor"/>
      </rPr>
      <t>Leukovorindosis (mg)/100</t>
    </r>
  </si>
  <si>
    <r>
      <rPr>
        <b/>
        <sz val="9"/>
        <rFont val="Calibri"/>
        <family val="2"/>
        <scheme val="minor"/>
      </rPr>
      <t xml:space="preserve">Laufzeit (Minuten)* = 
</t>
    </r>
    <r>
      <rPr>
        <sz val="9"/>
        <rFont val="Calibri"/>
        <family val="2"/>
        <scheme val="minor"/>
      </rPr>
      <t>Leukovorindosis (mg) / 100</t>
    </r>
  </si>
  <si>
    <t>36 h</t>
  </si>
  <si>
    <t>42 h</t>
  </si>
  <si>
    <t>48 h</t>
  </si>
  <si>
    <t>54 h</t>
  </si>
  <si>
    <t>60 h</t>
  </si>
  <si>
    <t>66 h</t>
  </si>
  <si>
    <t>72 h</t>
  </si>
  <si>
    <t>78 h</t>
  </si>
  <si>
    <t>84 h</t>
  </si>
  <si>
    <t>90 h</t>
  </si>
  <si>
    <t>96 h</t>
  </si>
  <si>
    <t>102 h</t>
  </si>
  <si>
    <t>108 h</t>
  </si>
  <si>
    <t>114 h</t>
  </si>
  <si>
    <t>120 h</t>
  </si>
  <si>
    <t>126 h</t>
  </si>
  <si>
    <t>132 h</t>
  </si>
  <si>
    <t>&gt;3,0</t>
  </si>
  <si>
    <r>
      <t xml:space="preserve">um 2:00 Uhr (36 Std. nach MTX Beginn): 
Abnahme eines Serumröhrchen --&gt; </t>
    </r>
    <r>
      <rPr>
        <sz val="8"/>
        <color rgb="FFFF0000"/>
        <rFont val="Calibri"/>
        <family val="2"/>
        <scheme val="minor"/>
      </rPr>
      <t>Messung des MTX-Spiegels unmittelbar nach Abnahme</t>
    </r>
    <r>
      <rPr>
        <sz val="8"/>
        <color theme="1"/>
        <rFont val="Calibri"/>
        <family val="2"/>
        <scheme val="minor"/>
      </rPr>
      <t xml:space="preserve"> 
</t>
    </r>
    <r>
      <rPr>
        <b/>
        <sz val="8"/>
        <color rgb="FFFF0000"/>
        <rFont val="Calibri"/>
        <family val="2"/>
        <scheme val="minor"/>
      </rPr>
      <t>(Ankündigung im Labor)</t>
    </r>
  </si>
  <si>
    <t>Fortführung MTX-Spiegelbestimmungen und Leukovorindosierungen alle 6 Stunden wie zu Stunde 54,  bis der MTX-Spiegel &lt;0,1 µmol/l beträgt. Dabei ist das Leukovorin-Dosierungsschema von Stunde "54" anzuwenden. 
* Die berechnete Laufzeit von Calciumfolinat ist unbedingt einzuhalten (max 160 mg Ca-Folinat/min). Falls die berechnete Laufzeit weniger als 15 Minuten beträgt, ist Ca-Folinat über 15 Minuten zu verabreichen.</t>
  </si>
  <si>
    <r>
      <t xml:space="preserve">Anmerkung: Vermeidung folgender Medikamente: Nicht-steroidale Antiphlogistika, Penicillin, ß-Lactame, Cotrimoxazol, PPI;  Keine i.v. Röntgen-Kontrastmittel vor oder während HDMTX-Therapie!
Bei MTX-Spiegeln &gt; 1000 µmol/l oder bei klinischem Verdacht auf Toxizität, v.a. Nierenversagen, sollte auch bei normalem Spiegelverlauf mit dem MTX-Rescue begonnen werden. 
</t>
    </r>
    <r>
      <rPr>
        <sz val="8"/>
        <color rgb="FFFF0000"/>
        <rFont val="Calibri"/>
        <family val="2"/>
        <scheme val="minor"/>
      </rPr>
      <t>Bei stark erhöhten MTX-Spiegeln und gleichzeitig klinischer Toxizität Gabe von Carboxypeptidase G2 als Antidot (siehe Wissenspool: "13-10-24 - Vorgehen bei MTX Überdosierung.pdf". Merke: Falsch erhöhte MTX-Spiegel können bei einigen Labortests vorkommen.</t>
    </r>
  </si>
  <si>
    <r>
      <t xml:space="preserve">Leukovorindosis (mg) = 
</t>
    </r>
    <r>
      <rPr>
        <sz val="9"/>
        <rFont val="Calibri"/>
        <family val="2"/>
        <scheme val="minor"/>
      </rPr>
      <t>MTX Spiegel (µmol/l) x KG (kg)</t>
    </r>
  </si>
  <si>
    <r>
      <t xml:space="preserve">Leukovorindosis (mg) = 
</t>
    </r>
    <r>
      <rPr>
        <sz val="9"/>
        <rFont val="Calibri"/>
        <family val="2"/>
        <scheme val="minor"/>
      </rPr>
      <t>MTX Spiegel (µmol/l) x KG (kg</t>
    </r>
    <r>
      <rPr>
        <b/>
        <sz val="9"/>
        <rFont val="Calibri"/>
        <family val="2"/>
        <scheme val="minor"/>
      </rPr>
      <t>)</t>
    </r>
  </si>
  <si>
    <r>
      <rPr>
        <b/>
        <sz val="9"/>
        <rFont val="Calibri"/>
        <family val="2"/>
        <scheme val="minor"/>
      </rPr>
      <t xml:space="preserve">Leukovorindosis (mg) = </t>
    </r>
    <r>
      <rPr>
        <sz val="9"/>
        <rFont val="Calibri"/>
        <family val="2"/>
        <scheme val="minor"/>
      </rPr>
      <t xml:space="preserve">
MTX Spiegel (µmol/l) x KG (kg)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</si>
</sst>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\-\ hh:mm"/>
    <numFmt numFmtId="165" formatCode="dd/mmm\ \-\ hh:mm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1" fontId="5" fillId="0" borderId="2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</xf>
    <xf numFmtId="0" fontId="4" fillId="0" borderId="18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49" fontId="4" fillId="5" borderId="7" xfId="0" applyNumberFormat="1" applyFont="1" applyFill="1" applyBorder="1" applyAlignment="1" applyProtection="1">
      <alignment horizontal="center" vertical="center"/>
    </xf>
    <xf numFmtId="49" fontId="4" fillId="5" borderId="2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center" vertical="center" wrapText="1"/>
    </xf>
    <xf numFmtId="1" fontId="5" fillId="5" borderId="16" xfId="0" applyNumberFormat="1" applyFont="1" applyFill="1" applyBorder="1" applyAlignment="1" applyProtection="1">
      <alignment horizontal="center" vertical="center"/>
    </xf>
    <xf numFmtId="0" fontId="4" fillId="5" borderId="37" xfId="0" applyFont="1" applyFill="1" applyBorder="1" applyAlignment="1" applyProtection="1">
      <alignment horizontal="center" vertical="center"/>
    </xf>
    <xf numFmtId="1" fontId="5" fillId="5" borderId="38" xfId="0" applyNumberFormat="1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 wrapText="1"/>
    </xf>
    <xf numFmtId="0" fontId="14" fillId="2" borderId="30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vertical="center" wrapText="1"/>
    </xf>
    <xf numFmtId="0" fontId="4" fillId="5" borderId="15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 wrapText="1"/>
    </xf>
    <xf numFmtId="49" fontId="4" fillId="5" borderId="9" xfId="0" applyNumberFormat="1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5" borderId="17" xfId="0" applyFont="1" applyFill="1" applyBorder="1" applyAlignment="1" applyProtection="1">
      <alignment horizontal="center" vertical="center"/>
    </xf>
    <xf numFmtId="1" fontId="5" fillId="0" borderId="22" xfId="0" applyNumberFormat="1" applyFont="1" applyBorder="1" applyAlignment="1" applyProtection="1">
      <alignment horizontal="center" vertical="center"/>
    </xf>
    <xf numFmtId="1" fontId="5" fillId="5" borderId="41" xfId="0" applyNumberFormat="1" applyFont="1" applyFill="1" applyBorder="1" applyAlignment="1" applyProtection="1">
      <alignment horizontal="center" vertical="center"/>
    </xf>
    <xf numFmtId="1" fontId="5" fillId="0" borderId="19" xfId="0" applyNumberFormat="1" applyFont="1" applyBorder="1" applyAlignment="1" applyProtection="1">
      <alignment horizontal="center" vertical="center"/>
    </xf>
    <xf numFmtId="1" fontId="5" fillId="5" borderId="17" xfId="0" applyNumberFormat="1" applyFont="1" applyFill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5" fillId="2" borderId="34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vertical="center"/>
    </xf>
    <xf numFmtId="0" fontId="9" fillId="4" borderId="6" xfId="0" applyFont="1" applyFill="1" applyBorder="1" applyAlignment="1" applyProtection="1">
      <alignment horizontal="right" vertical="center"/>
      <protection locked="0"/>
    </xf>
    <xf numFmtId="0" fontId="9" fillId="4" borderId="10" xfId="0" applyFont="1" applyFill="1" applyBorder="1" applyAlignment="1" applyProtection="1">
      <alignment horizontal="right" vertical="center"/>
      <protection locked="0"/>
    </xf>
    <xf numFmtId="0" fontId="0" fillId="0" borderId="47" xfId="0" applyFont="1" applyBorder="1" applyAlignment="1" applyProtection="1">
      <alignment vertical="center"/>
    </xf>
    <xf numFmtId="0" fontId="7" fillId="0" borderId="48" xfId="0" applyFont="1" applyBorder="1" applyAlignment="1" applyProtection="1">
      <alignment vertical="center"/>
    </xf>
    <xf numFmtId="2" fontId="7" fillId="2" borderId="49" xfId="0" applyNumberFormat="1" applyFont="1" applyFill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center" vertical="center"/>
    </xf>
    <xf numFmtId="164" fontId="9" fillId="4" borderId="36" xfId="0" applyNumberFormat="1" applyFont="1" applyFill="1" applyBorder="1" applyAlignment="1" applyProtection="1">
      <alignment horizontal="left" vertical="center"/>
      <protection locked="0"/>
    </xf>
    <xf numFmtId="164" fontId="9" fillId="4" borderId="11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165" fontId="4" fillId="0" borderId="1" xfId="0" applyNumberFormat="1" applyFont="1" applyBorder="1" applyAlignment="1" applyProtection="1">
      <alignment horizontal="center" vertical="center"/>
    </xf>
    <xf numFmtId="165" fontId="4" fillId="0" borderId="21" xfId="0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 wrapText="1"/>
    </xf>
    <xf numFmtId="165" fontId="4" fillId="0" borderId="16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vertical="center" wrapText="1"/>
    </xf>
    <xf numFmtId="0" fontId="14" fillId="0" borderId="1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40" xfId="0" applyFont="1" applyBorder="1" applyAlignment="1" applyProtection="1">
      <alignment horizontal="left" vertical="top" wrapText="1"/>
    </xf>
    <xf numFmtId="0" fontId="5" fillId="0" borderId="46" xfId="0" applyFont="1" applyBorder="1" applyAlignment="1" applyProtection="1">
      <alignment horizontal="left" vertical="top" wrapText="1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showWhiteSpace="0" view="pageLayout" zoomScaleNormal="100" workbookViewId="0">
      <selection activeCell="I1" sqref="I1:J1"/>
    </sheetView>
  </sheetViews>
  <sheetFormatPr baseColWidth="10" defaultColWidth="11.08984375" defaultRowHeight="12" x14ac:dyDescent="0.3"/>
  <cols>
    <col min="1" max="1" width="5.90625" style="1" customWidth="1"/>
    <col min="2" max="2" width="11.90625" style="2" customWidth="1"/>
    <col min="3" max="3" width="8.90625" style="2" customWidth="1"/>
    <col min="4" max="4" width="17.90625" style="2" customWidth="1"/>
    <col min="5" max="5" width="11.08984375" style="2" customWidth="1"/>
    <col min="6" max="6" width="32.453125" style="2" customWidth="1"/>
    <col min="7" max="7" width="4" style="1" customWidth="1"/>
    <col min="8" max="8" width="11.7265625" style="1" customWidth="1"/>
    <col min="9" max="9" width="15.81640625" style="1" customWidth="1"/>
    <col min="10" max="10" width="12.1796875" style="1" customWidth="1"/>
    <col min="11" max="11" width="29.6328125" style="1" customWidth="1"/>
    <col min="12" max="12" width="8.90625" style="1" customWidth="1"/>
    <col min="13" max="13" width="9.7265625" style="1" customWidth="1"/>
    <col min="14" max="16384" width="11.08984375" style="1"/>
  </cols>
  <sheetData>
    <row r="1" spans="1:13" ht="14.65" customHeight="1" thickBot="1" x14ac:dyDescent="0.35">
      <c r="A1" s="87" t="s">
        <v>0</v>
      </c>
      <c r="B1" s="88"/>
      <c r="C1" s="42">
        <v>80</v>
      </c>
      <c r="G1" s="4"/>
      <c r="H1" s="38" t="s">
        <v>25</v>
      </c>
      <c r="I1" s="48">
        <v>43499.583333333336</v>
      </c>
      <c r="J1" s="49"/>
      <c r="K1" s="5"/>
      <c r="L1" s="5"/>
      <c r="M1" s="5"/>
    </row>
    <row r="2" spans="1:13" ht="15" customHeight="1" x14ac:dyDescent="0.3">
      <c r="A2" s="41" t="s">
        <v>1</v>
      </c>
      <c r="B2" s="39"/>
      <c r="C2" s="43">
        <v>180</v>
      </c>
      <c r="D2" s="13"/>
      <c r="E2" s="13"/>
      <c r="F2" s="13"/>
      <c r="G2" s="4"/>
      <c r="H2" s="79" t="s">
        <v>24</v>
      </c>
      <c r="I2" s="80"/>
      <c r="J2" s="80"/>
      <c r="K2" s="80"/>
      <c r="L2" s="80"/>
      <c r="M2" s="81"/>
    </row>
    <row r="3" spans="1:13" ht="15" customHeight="1" thickBot="1" x14ac:dyDescent="0.35">
      <c r="A3" s="44" t="s">
        <v>18</v>
      </c>
      <c r="B3" s="45"/>
      <c r="C3" s="46">
        <f>SQRT(C2*C1/3600)</f>
        <v>2</v>
      </c>
      <c r="D3" s="13"/>
      <c r="E3" s="13"/>
      <c r="F3" s="13"/>
      <c r="G3" s="4"/>
      <c r="H3" s="82"/>
      <c r="I3" s="83"/>
      <c r="J3" s="83"/>
      <c r="K3" s="83"/>
      <c r="L3" s="83"/>
      <c r="M3" s="84"/>
    </row>
    <row r="4" spans="1:13" ht="36.9" customHeight="1" thickBot="1" x14ac:dyDescent="0.35">
      <c r="A4" s="18" t="s">
        <v>2</v>
      </c>
      <c r="B4" s="19" t="s">
        <v>36</v>
      </c>
      <c r="C4" s="40" t="s">
        <v>3</v>
      </c>
      <c r="D4" s="8" t="s">
        <v>37</v>
      </c>
      <c r="E4" s="8" t="s">
        <v>20</v>
      </c>
      <c r="F4" s="32" t="s">
        <v>39</v>
      </c>
      <c r="G4" s="4"/>
      <c r="H4" s="26" t="s">
        <v>26</v>
      </c>
      <c r="I4" s="24" t="s">
        <v>5</v>
      </c>
      <c r="J4" s="24" t="s">
        <v>35</v>
      </c>
      <c r="K4" s="24" t="s">
        <v>28</v>
      </c>
      <c r="L4" s="24" t="s">
        <v>16</v>
      </c>
      <c r="M4" s="25" t="s">
        <v>17</v>
      </c>
    </row>
    <row r="5" spans="1:13" ht="13" customHeight="1" x14ac:dyDescent="0.3">
      <c r="A5" s="104">
        <v>24</v>
      </c>
      <c r="B5" s="89" t="s">
        <v>6</v>
      </c>
      <c r="C5" s="92" t="s">
        <v>8</v>
      </c>
      <c r="D5" s="94" t="s">
        <v>8</v>
      </c>
      <c r="E5" s="94" t="s">
        <v>8</v>
      </c>
      <c r="F5" s="98" t="s">
        <v>38</v>
      </c>
      <c r="G5" s="4"/>
      <c r="H5" s="61" t="s">
        <v>30</v>
      </c>
      <c r="I5" s="62">
        <f>I1</f>
        <v>43499.583333333336</v>
      </c>
      <c r="J5" s="74"/>
      <c r="K5" s="74"/>
      <c r="L5" s="74"/>
      <c r="M5" s="76"/>
    </row>
    <row r="6" spans="1:13" ht="13" customHeight="1" x14ac:dyDescent="0.3">
      <c r="A6" s="105"/>
      <c r="B6" s="90"/>
      <c r="C6" s="93"/>
      <c r="D6" s="95"/>
      <c r="E6" s="95"/>
      <c r="F6" s="99"/>
      <c r="G6" s="4"/>
      <c r="H6" s="50"/>
      <c r="I6" s="52"/>
      <c r="J6" s="75"/>
      <c r="K6" s="75"/>
      <c r="L6" s="75"/>
      <c r="M6" s="77"/>
    </row>
    <row r="7" spans="1:13" ht="13" customHeight="1" x14ac:dyDescent="0.3">
      <c r="A7" s="105"/>
      <c r="B7" s="90"/>
      <c r="C7" s="93"/>
      <c r="D7" s="95"/>
      <c r="E7" s="95"/>
      <c r="F7" s="99"/>
      <c r="G7" s="4"/>
      <c r="H7" s="85" t="s">
        <v>27</v>
      </c>
      <c r="I7" s="52">
        <f>I1+1</f>
        <v>43500.583333333336</v>
      </c>
      <c r="J7" s="78"/>
      <c r="K7" s="56" t="s">
        <v>29</v>
      </c>
      <c r="L7" s="58"/>
      <c r="M7" s="47"/>
    </row>
    <row r="8" spans="1:13" ht="13" customHeight="1" x14ac:dyDescent="0.3">
      <c r="A8" s="105"/>
      <c r="B8" s="91"/>
      <c r="C8" s="93"/>
      <c r="D8" s="95"/>
      <c r="E8" s="95"/>
      <c r="F8" s="100"/>
      <c r="G8" s="4"/>
      <c r="H8" s="86"/>
      <c r="I8" s="52"/>
      <c r="J8" s="78"/>
      <c r="K8" s="63"/>
      <c r="L8" s="58"/>
      <c r="M8" s="47"/>
    </row>
    <row r="9" spans="1:13" ht="13" customHeight="1" x14ac:dyDescent="0.3">
      <c r="A9" s="105"/>
      <c r="B9" s="101" t="s">
        <v>7</v>
      </c>
      <c r="C9" s="117" t="s">
        <v>8</v>
      </c>
      <c r="D9" s="120" t="s">
        <v>8</v>
      </c>
      <c r="E9" s="120" t="s">
        <v>8</v>
      </c>
      <c r="F9" s="123" t="s">
        <v>60</v>
      </c>
      <c r="G9" s="4"/>
      <c r="H9" s="50" t="s">
        <v>42</v>
      </c>
      <c r="I9" s="52">
        <f>I5+1.5</f>
        <v>43501.083333333336</v>
      </c>
      <c r="J9" s="54"/>
      <c r="K9" s="56" t="s">
        <v>29</v>
      </c>
      <c r="L9" s="58"/>
      <c r="M9" s="47"/>
    </row>
    <row r="10" spans="1:13" ht="13" customHeight="1" x14ac:dyDescent="0.3">
      <c r="A10" s="105"/>
      <c r="B10" s="102"/>
      <c r="C10" s="118"/>
      <c r="D10" s="121"/>
      <c r="E10" s="121"/>
      <c r="F10" s="124"/>
      <c r="G10" s="4"/>
      <c r="H10" s="50"/>
      <c r="I10" s="52"/>
      <c r="J10" s="54"/>
      <c r="K10" s="63"/>
      <c r="L10" s="58"/>
      <c r="M10" s="47"/>
    </row>
    <row r="11" spans="1:13" ht="13" customHeight="1" x14ac:dyDescent="0.3">
      <c r="A11" s="105"/>
      <c r="B11" s="102"/>
      <c r="C11" s="118"/>
      <c r="D11" s="121"/>
      <c r="E11" s="121"/>
      <c r="F11" s="124"/>
      <c r="G11" s="4"/>
      <c r="H11" s="50" t="s">
        <v>43</v>
      </c>
      <c r="I11" s="52">
        <f>I1+1.75</f>
        <v>43501.333333333336</v>
      </c>
      <c r="J11" s="54"/>
      <c r="K11" s="56" t="s">
        <v>29</v>
      </c>
      <c r="L11" s="58"/>
      <c r="M11" s="47"/>
    </row>
    <row r="12" spans="1:13" ht="13" customHeight="1" thickBot="1" x14ac:dyDescent="0.35">
      <c r="A12" s="106"/>
      <c r="B12" s="103"/>
      <c r="C12" s="119"/>
      <c r="D12" s="122"/>
      <c r="E12" s="122"/>
      <c r="F12" s="125"/>
      <c r="G12" s="4"/>
      <c r="H12" s="50"/>
      <c r="I12" s="52"/>
      <c r="J12" s="54"/>
      <c r="K12" s="63"/>
      <c r="L12" s="58"/>
      <c r="M12" s="47"/>
    </row>
    <row r="13" spans="1:13" ht="13" customHeight="1" x14ac:dyDescent="0.3">
      <c r="A13" s="104">
        <v>36</v>
      </c>
      <c r="B13" s="16" t="s">
        <v>12</v>
      </c>
      <c r="C13" s="27" t="s">
        <v>8</v>
      </c>
      <c r="D13" s="28" t="s">
        <v>8</v>
      </c>
      <c r="E13" s="28" t="s">
        <v>8</v>
      </c>
      <c r="F13" s="33" t="s">
        <v>8</v>
      </c>
      <c r="G13" s="4"/>
      <c r="H13" s="50" t="s">
        <v>44</v>
      </c>
      <c r="I13" s="52">
        <f>I1+2</f>
        <v>43501.583333333336</v>
      </c>
      <c r="J13" s="54"/>
      <c r="K13" s="56" t="s">
        <v>29</v>
      </c>
      <c r="L13" s="58"/>
      <c r="M13" s="47"/>
    </row>
    <row r="14" spans="1:13" ht="13" customHeight="1" thickBot="1" x14ac:dyDescent="0.35">
      <c r="A14" s="106"/>
      <c r="B14" s="10" t="s">
        <v>59</v>
      </c>
      <c r="C14" s="23">
        <v>30</v>
      </c>
      <c r="D14" s="10">
        <f>ROUND(C3*C14,-1)</f>
        <v>60</v>
      </c>
      <c r="E14" s="10" t="s">
        <v>23</v>
      </c>
      <c r="F14" s="34" t="s">
        <v>19</v>
      </c>
      <c r="G14" s="4"/>
      <c r="H14" s="50"/>
      <c r="I14" s="52"/>
      <c r="J14" s="54"/>
      <c r="K14" s="63"/>
      <c r="L14" s="58"/>
      <c r="M14" s="47"/>
    </row>
    <row r="15" spans="1:13" ht="13" customHeight="1" x14ac:dyDescent="0.3">
      <c r="A15" s="104">
        <v>42</v>
      </c>
      <c r="B15" s="14" t="s">
        <v>34</v>
      </c>
      <c r="C15" s="21">
        <v>30</v>
      </c>
      <c r="D15" s="22">
        <f>ROUND(C3*C15,-1)</f>
        <v>60</v>
      </c>
      <c r="E15" s="22" t="s">
        <v>23</v>
      </c>
      <c r="F15" s="35" t="s">
        <v>19</v>
      </c>
      <c r="G15" s="4"/>
      <c r="H15" s="50" t="s">
        <v>45</v>
      </c>
      <c r="I15" s="52">
        <f>I1+2.25</f>
        <v>43501.833333333336</v>
      </c>
      <c r="J15" s="54"/>
      <c r="K15" s="56" t="s">
        <v>29</v>
      </c>
      <c r="L15" s="58"/>
      <c r="M15" s="47"/>
    </row>
    <row r="16" spans="1:13" ht="13" customHeight="1" x14ac:dyDescent="0.3">
      <c r="A16" s="105"/>
      <c r="B16" s="9" t="s">
        <v>33</v>
      </c>
      <c r="C16" s="12">
        <v>30</v>
      </c>
      <c r="D16" s="17">
        <f>ROUND(C3*C16,-1)</f>
        <v>60</v>
      </c>
      <c r="E16" s="17" t="s">
        <v>23</v>
      </c>
      <c r="F16" s="36" t="s">
        <v>19</v>
      </c>
      <c r="G16" s="4"/>
      <c r="H16" s="50"/>
      <c r="I16" s="52"/>
      <c r="J16" s="54"/>
      <c r="K16" s="63"/>
      <c r="L16" s="58"/>
      <c r="M16" s="47"/>
    </row>
    <row r="17" spans="1:13" ht="13" customHeight="1" x14ac:dyDescent="0.3">
      <c r="A17" s="105"/>
      <c r="B17" s="9" t="s">
        <v>9</v>
      </c>
      <c r="C17" s="12">
        <v>45</v>
      </c>
      <c r="D17" s="17">
        <f>ROUND(C3*C17,-1)</f>
        <v>90</v>
      </c>
      <c r="E17" s="17" t="s">
        <v>23</v>
      </c>
      <c r="F17" s="36" t="s">
        <v>19</v>
      </c>
      <c r="G17" s="4"/>
      <c r="H17" s="50" t="s">
        <v>46</v>
      </c>
      <c r="I17" s="52">
        <f>I1+2.5</f>
        <v>43502.083333333336</v>
      </c>
      <c r="J17" s="54"/>
      <c r="K17" s="56" t="s">
        <v>29</v>
      </c>
      <c r="L17" s="58"/>
      <c r="M17" s="47"/>
    </row>
    <row r="18" spans="1:13" ht="13" customHeight="1" x14ac:dyDescent="0.3">
      <c r="A18" s="105"/>
      <c r="B18" s="29" t="s">
        <v>4</v>
      </c>
      <c r="C18" s="12">
        <v>60</v>
      </c>
      <c r="D18" s="17">
        <f>ROUND(C3*C18,-1)</f>
        <v>120</v>
      </c>
      <c r="E18" s="17" t="s">
        <v>23</v>
      </c>
      <c r="F18" s="36" t="s">
        <v>19</v>
      </c>
      <c r="G18" s="4"/>
      <c r="H18" s="50"/>
      <c r="I18" s="52"/>
      <c r="J18" s="54"/>
      <c r="K18" s="63"/>
      <c r="L18" s="58"/>
      <c r="M18" s="47"/>
    </row>
    <row r="19" spans="1:13" ht="13" customHeight="1" x14ac:dyDescent="0.3">
      <c r="A19" s="105"/>
      <c r="B19" s="9" t="s">
        <v>10</v>
      </c>
      <c r="C19" s="12">
        <v>75</v>
      </c>
      <c r="D19" s="17">
        <f>ROUND(C3*C19,-1)</f>
        <v>150</v>
      </c>
      <c r="E19" s="17" t="s">
        <v>23</v>
      </c>
      <c r="F19" s="36" t="s">
        <v>19</v>
      </c>
      <c r="G19" s="4"/>
      <c r="H19" s="50" t="s">
        <v>47</v>
      </c>
      <c r="I19" s="52">
        <f>I1+2.75</f>
        <v>43502.333333333336</v>
      </c>
      <c r="J19" s="54"/>
      <c r="K19" s="56" t="s">
        <v>29</v>
      </c>
      <c r="L19" s="58"/>
      <c r="M19" s="47"/>
    </row>
    <row r="20" spans="1:13" ht="13" customHeight="1" x14ac:dyDescent="0.3">
      <c r="A20" s="105"/>
      <c r="B20" s="64" t="s">
        <v>21</v>
      </c>
      <c r="C20" s="68" t="s">
        <v>63</v>
      </c>
      <c r="D20" s="69"/>
      <c r="E20" s="66" t="s">
        <v>22</v>
      </c>
      <c r="F20" s="72" t="s">
        <v>40</v>
      </c>
      <c r="G20" s="4"/>
      <c r="H20" s="50"/>
      <c r="I20" s="52"/>
      <c r="J20" s="54"/>
      <c r="K20" s="63"/>
      <c r="L20" s="58"/>
      <c r="M20" s="47"/>
    </row>
    <row r="21" spans="1:13" ht="13" customHeight="1" thickBot="1" x14ac:dyDescent="0.35">
      <c r="A21" s="106"/>
      <c r="B21" s="65"/>
      <c r="C21" s="70"/>
      <c r="D21" s="71"/>
      <c r="E21" s="67"/>
      <c r="F21" s="73"/>
      <c r="G21" s="4"/>
      <c r="H21" s="50" t="s">
        <v>48</v>
      </c>
      <c r="I21" s="52">
        <f>I1+3</f>
        <v>43502.583333333336</v>
      </c>
      <c r="J21" s="54"/>
      <c r="K21" s="56" t="s">
        <v>29</v>
      </c>
      <c r="L21" s="58"/>
      <c r="M21" s="47"/>
    </row>
    <row r="22" spans="1:13" ht="13" customHeight="1" x14ac:dyDescent="0.3">
      <c r="A22" s="104">
        <v>48</v>
      </c>
      <c r="B22" s="15" t="s">
        <v>31</v>
      </c>
      <c r="C22" s="27">
        <v>15</v>
      </c>
      <c r="D22" s="20">
        <f>ROUND(C3*C22,-1)</f>
        <v>30</v>
      </c>
      <c r="E22" s="20" t="s">
        <v>23</v>
      </c>
      <c r="F22" s="37" t="s">
        <v>19</v>
      </c>
      <c r="G22" s="4"/>
      <c r="H22" s="50"/>
      <c r="I22" s="52"/>
      <c r="J22" s="54"/>
      <c r="K22" s="63"/>
      <c r="L22" s="58"/>
      <c r="M22" s="47"/>
    </row>
    <row r="23" spans="1:13" ht="13" customHeight="1" x14ac:dyDescent="0.3">
      <c r="A23" s="105"/>
      <c r="B23" s="6" t="s">
        <v>32</v>
      </c>
      <c r="C23" s="12">
        <v>15</v>
      </c>
      <c r="D23" s="17">
        <f>ROUND(C3*C23,-1)</f>
        <v>30</v>
      </c>
      <c r="E23" s="17" t="s">
        <v>23</v>
      </c>
      <c r="F23" s="36" t="s">
        <v>19</v>
      </c>
      <c r="G23" s="4"/>
      <c r="H23" s="50" t="s">
        <v>49</v>
      </c>
      <c r="I23" s="52">
        <f>I1+3.25</f>
        <v>43502.833333333336</v>
      </c>
      <c r="J23" s="54"/>
      <c r="K23" s="56" t="s">
        <v>29</v>
      </c>
      <c r="L23" s="58"/>
      <c r="M23" s="47"/>
    </row>
    <row r="24" spans="1:13" ht="13" customHeight="1" x14ac:dyDescent="0.3">
      <c r="A24" s="105"/>
      <c r="B24" s="7" t="s">
        <v>13</v>
      </c>
      <c r="C24" s="12">
        <v>30</v>
      </c>
      <c r="D24" s="17">
        <f>ROUND(C3*C24,-1)</f>
        <v>60</v>
      </c>
      <c r="E24" s="17" t="s">
        <v>23</v>
      </c>
      <c r="F24" s="36" t="s">
        <v>19</v>
      </c>
      <c r="G24" s="4"/>
      <c r="H24" s="50"/>
      <c r="I24" s="52"/>
      <c r="J24" s="54"/>
      <c r="K24" s="63"/>
      <c r="L24" s="58"/>
      <c r="M24" s="47"/>
    </row>
    <row r="25" spans="1:13" ht="13" customHeight="1" x14ac:dyDescent="0.3">
      <c r="A25" s="105"/>
      <c r="B25" s="6" t="s">
        <v>9</v>
      </c>
      <c r="C25" s="12">
        <v>45</v>
      </c>
      <c r="D25" s="17">
        <f>ROUND(C3*C25,-1)</f>
        <v>90</v>
      </c>
      <c r="E25" s="17" t="s">
        <v>23</v>
      </c>
      <c r="F25" s="36" t="s">
        <v>19</v>
      </c>
      <c r="G25" s="4"/>
      <c r="H25" s="50" t="s">
        <v>50</v>
      </c>
      <c r="I25" s="52">
        <f>I1+3.5</f>
        <v>43503.083333333336</v>
      </c>
      <c r="J25" s="54"/>
      <c r="K25" s="56" t="s">
        <v>29</v>
      </c>
      <c r="L25" s="58"/>
      <c r="M25" s="47"/>
    </row>
    <row r="26" spans="1:13" ht="13" customHeight="1" x14ac:dyDescent="0.3">
      <c r="A26" s="105"/>
      <c r="B26" s="7" t="s">
        <v>4</v>
      </c>
      <c r="C26" s="12">
        <v>60</v>
      </c>
      <c r="D26" s="17">
        <f>ROUND(C3*C26,-1)</f>
        <v>120</v>
      </c>
      <c r="E26" s="17" t="s">
        <v>23</v>
      </c>
      <c r="F26" s="36" t="s">
        <v>19</v>
      </c>
      <c r="G26" s="4"/>
      <c r="H26" s="50"/>
      <c r="I26" s="52"/>
      <c r="J26" s="54"/>
      <c r="K26" s="63"/>
      <c r="L26" s="58"/>
      <c r="M26" s="47"/>
    </row>
    <row r="27" spans="1:13" ht="13" customHeight="1" x14ac:dyDescent="0.3">
      <c r="A27" s="105"/>
      <c r="B27" s="6" t="s">
        <v>10</v>
      </c>
      <c r="C27" s="12">
        <v>75</v>
      </c>
      <c r="D27" s="17">
        <f>ROUND(C3*C27,-1)</f>
        <v>150</v>
      </c>
      <c r="E27" s="17" t="s">
        <v>23</v>
      </c>
      <c r="F27" s="36" t="s">
        <v>19</v>
      </c>
      <c r="G27" s="4"/>
      <c r="H27" s="50" t="s">
        <v>51</v>
      </c>
      <c r="I27" s="52">
        <f>I1+3.75</f>
        <v>43503.333333333336</v>
      </c>
      <c r="J27" s="54"/>
      <c r="K27" s="56" t="s">
        <v>29</v>
      </c>
      <c r="L27" s="58"/>
      <c r="M27" s="47"/>
    </row>
    <row r="28" spans="1:13" ht="13" customHeight="1" x14ac:dyDescent="0.3">
      <c r="A28" s="105"/>
      <c r="B28" s="64" t="s">
        <v>11</v>
      </c>
      <c r="C28" s="68" t="s">
        <v>64</v>
      </c>
      <c r="D28" s="69"/>
      <c r="E28" s="66" t="s">
        <v>22</v>
      </c>
      <c r="F28" s="72" t="s">
        <v>41</v>
      </c>
      <c r="G28" s="4"/>
      <c r="H28" s="50"/>
      <c r="I28" s="52"/>
      <c r="J28" s="54"/>
      <c r="K28" s="63"/>
      <c r="L28" s="58"/>
      <c r="M28" s="47"/>
    </row>
    <row r="29" spans="1:13" ht="13" customHeight="1" thickBot="1" x14ac:dyDescent="0.35">
      <c r="A29" s="106"/>
      <c r="B29" s="65"/>
      <c r="C29" s="70"/>
      <c r="D29" s="71"/>
      <c r="E29" s="67"/>
      <c r="F29" s="73"/>
      <c r="G29" s="4"/>
      <c r="H29" s="50" t="s">
        <v>52</v>
      </c>
      <c r="I29" s="52">
        <f>I1+4</f>
        <v>43503.583333333336</v>
      </c>
      <c r="J29" s="54"/>
      <c r="K29" s="56" t="s">
        <v>29</v>
      </c>
      <c r="L29" s="58"/>
      <c r="M29" s="47"/>
    </row>
    <row r="30" spans="1:13" ht="13" customHeight="1" x14ac:dyDescent="0.3">
      <c r="A30" s="104">
        <v>54</v>
      </c>
      <c r="B30" s="31" t="s">
        <v>14</v>
      </c>
      <c r="C30" s="27">
        <v>15</v>
      </c>
      <c r="D30" s="20">
        <f>ROUND(C3*C30,-1)</f>
        <v>30</v>
      </c>
      <c r="E30" s="20" t="s">
        <v>23</v>
      </c>
      <c r="F30" s="37" t="s">
        <v>19</v>
      </c>
      <c r="G30" s="4"/>
      <c r="H30" s="50"/>
      <c r="I30" s="52"/>
      <c r="J30" s="54"/>
      <c r="K30" s="63"/>
      <c r="L30" s="58"/>
      <c r="M30" s="47"/>
    </row>
    <row r="31" spans="1:13" ht="13" customHeight="1" x14ac:dyDescent="0.3">
      <c r="A31" s="105"/>
      <c r="B31" s="6" t="s">
        <v>15</v>
      </c>
      <c r="C31" s="12">
        <v>15</v>
      </c>
      <c r="D31" s="17">
        <f>ROUND(C3*C31,-1)</f>
        <v>30</v>
      </c>
      <c r="E31" s="17" t="s">
        <v>23</v>
      </c>
      <c r="F31" s="36" t="s">
        <v>19</v>
      </c>
      <c r="G31" s="4"/>
      <c r="H31" s="50" t="s">
        <v>53</v>
      </c>
      <c r="I31" s="52">
        <f>I1+4.25</f>
        <v>43503.833333333336</v>
      </c>
      <c r="J31" s="54"/>
      <c r="K31" s="56" t="s">
        <v>29</v>
      </c>
      <c r="L31" s="58"/>
      <c r="M31" s="47"/>
    </row>
    <row r="32" spans="1:13" ht="13" customHeight="1" x14ac:dyDescent="0.3">
      <c r="A32" s="105"/>
      <c r="B32" s="7" t="s">
        <v>13</v>
      </c>
      <c r="C32" s="12">
        <v>30</v>
      </c>
      <c r="D32" s="17">
        <f>ROUND(C3*C32,-1)</f>
        <v>60</v>
      </c>
      <c r="E32" s="17" t="s">
        <v>23</v>
      </c>
      <c r="F32" s="36" t="s">
        <v>19</v>
      </c>
      <c r="G32" s="4"/>
      <c r="H32" s="50"/>
      <c r="I32" s="52"/>
      <c r="J32" s="54"/>
      <c r="K32" s="63"/>
      <c r="L32" s="58"/>
      <c r="M32" s="47"/>
    </row>
    <row r="33" spans="1:13" ht="13" customHeight="1" x14ac:dyDescent="0.3">
      <c r="A33" s="105"/>
      <c r="B33" s="6" t="s">
        <v>9</v>
      </c>
      <c r="C33" s="12">
        <v>45</v>
      </c>
      <c r="D33" s="17">
        <f>ROUND(C3*C33,-1)</f>
        <v>90</v>
      </c>
      <c r="E33" s="17" t="s">
        <v>23</v>
      </c>
      <c r="F33" s="36" t="s">
        <v>19</v>
      </c>
      <c r="G33" s="4"/>
      <c r="H33" s="50" t="s">
        <v>54</v>
      </c>
      <c r="I33" s="52">
        <f>I1+4.5</f>
        <v>43504.083333333336</v>
      </c>
      <c r="J33" s="54"/>
      <c r="K33" s="56" t="s">
        <v>29</v>
      </c>
      <c r="L33" s="58"/>
      <c r="M33" s="47"/>
    </row>
    <row r="34" spans="1:13" ht="13" customHeight="1" x14ac:dyDescent="0.3">
      <c r="A34" s="105"/>
      <c r="B34" s="7" t="s">
        <v>4</v>
      </c>
      <c r="C34" s="12">
        <v>60</v>
      </c>
      <c r="D34" s="17">
        <f>ROUND(C3*C34,-1)</f>
        <v>120</v>
      </c>
      <c r="E34" s="17" t="s">
        <v>23</v>
      </c>
      <c r="F34" s="36" t="s">
        <v>19</v>
      </c>
      <c r="G34" s="4"/>
      <c r="H34" s="50"/>
      <c r="I34" s="52"/>
      <c r="J34" s="54"/>
      <c r="K34" s="63"/>
      <c r="L34" s="58"/>
      <c r="M34" s="47"/>
    </row>
    <row r="35" spans="1:13" ht="13" customHeight="1" x14ac:dyDescent="0.3">
      <c r="A35" s="105"/>
      <c r="B35" s="6" t="s">
        <v>10</v>
      </c>
      <c r="C35" s="12">
        <v>75</v>
      </c>
      <c r="D35" s="17">
        <f>ROUND(C3*C35,-1)</f>
        <v>150</v>
      </c>
      <c r="E35" s="17" t="s">
        <v>23</v>
      </c>
      <c r="F35" s="36" t="s">
        <v>19</v>
      </c>
      <c r="G35" s="4"/>
      <c r="H35" s="50" t="s">
        <v>55</v>
      </c>
      <c r="I35" s="52">
        <f>I1+4.75</f>
        <v>43504.333333333336</v>
      </c>
      <c r="J35" s="54"/>
      <c r="K35" s="56" t="s">
        <v>29</v>
      </c>
      <c r="L35" s="58"/>
      <c r="M35" s="47"/>
    </row>
    <row r="36" spans="1:13" ht="13" customHeight="1" x14ac:dyDescent="0.3">
      <c r="A36" s="105"/>
      <c r="B36" s="64" t="s">
        <v>11</v>
      </c>
      <c r="C36" s="97" t="s">
        <v>65</v>
      </c>
      <c r="D36" s="69"/>
      <c r="E36" s="66" t="s">
        <v>22</v>
      </c>
      <c r="F36" s="72" t="s">
        <v>41</v>
      </c>
      <c r="G36" s="4"/>
      <c r="H36" s="50"/>
      <c r="I36" s="52"/>
      <c r="J36" s="54"/>
      <c r="K36" s="63"/>
      <c r="L36" s="58"/>
      <c r="M36" s="47"/>
    </row>
    <row r="37" spans="1:13" ht="13" customHeight="1" thickBot="1" x14ac:dyDescent="0.35">
      <c r="A37" s="106"/>
      <c r="B37" s="96"/>
      <c r="C37" s="70"/>
      <c r="D37" s="71"/>
      <c r="E37" s="67"/>
      <c r="F37" s="73"/>
      <c r="G37" s="4"/>
      <c r="H37" s="50" t="s">
        <v>56</v>
      </c>
      <c r="I37" s="52">
        <f>I1+5</f>
        <v>43504.583333333336</v>
      </c>
      <c r="J37" s="54"/>
      <c r="K37" s="56" t="s">
        <v>29</v>
      </c>
      <c r="L37" s="58"/>
      <c r="M37" s="47"/>
    </row>
    <row r="38" spans="1:13" ht="13" customHeight="1" x14ac:dyDescent="0.3">
      <c r="A38" s="108" t="s">
        <v>61</v>
      </c>
      <c r="B38" s="109"/>
      <c r="C38" s="109"/>
      <c r="D38" s="109"/>
      <c r="E38" s="109"/>
      <c r="F38" s="110"/>
      <c r="G38" s="4"/>
      <c r="H38" s="50"/>
      <c r="I38" s="52"/>
      <c r="J38" s="54"/>
      <c r="K38" s="63"/>
      <c r="L38" s="58"/>
      <c r="M38" s="47"/>
    </row>
    <row r="39" spans="1:13" ht="13" customHeight="1" x14ac:dyDescent="0.3">
      <c r="A39" s="111"/>
      <c r="B39" s="112"/>
      <c r="C39" s="112"/>
      <c r="D39" s="112"/>
      <c r="E39" s="112"/>
      <c r="F39" s="113"/>
      <c r="G39" s="4"/>
      <c r="H39" s="50" t="s">
        <v>57</v>
      </c>
      <c r="I39" s="52">
        <f>I1+5.25</f>
        <v>43504.833333333336</v>
      </c>
      <c r="J39" s="54"/>
      <c r="K39" s="56" t="s">
        <v>29</v>
      </c>
      <c r="L39" s="58"/>
      <c r="M39" s="47"/>
    </row>
    <row r="40" spans="1:13" ht="13" customHeight="1" x14ac:dyDescent="0.3">
      <c r="A40" s="111"/>
      <c r="B40" s="112"/>
      <c r="C40" s="112"/>
      <c r="D40" s="112"/>
      <c r="E40" s="112"/>
      <c r="F40" s="113"/>
      <c r="G40" s="4"/>
      <c r="H40" s="50"/>
      <c r="I40" s="52"/>
      <c r="J40" s="54"/>
      <c r="K40" s="63"/>
      <c r="L40" s="58"/>
      <c r="M40" s="47"/>
    </row>
    <row r="41" spans="1:13" ht="13" customHeight="1" x14ac:dyDescent="0.3">
      <c r="A41" s="111"/>
      <c r="B41" s="112"/>
      <c r="C41" s="112"/>
      <c r="D41" s="112"/>
      <c r="E41" s="112"/>
      <c r="F41" s="113"/>
      <c r="G41" s="4"/>
      <c r="H41" s="50" t="s">
        <v>58</v>
      </c>
      <c r="I41" s="52">
        <f>I1+5.5</f>
        <v>43505.083333333336</v>
      </c>
      <c r="J41" s="54"/>
      <c r="K41" s="56" t="s">
        <v>29</v>
      </c>
      <c r="L41" s="58"/>
      <c r="M41" s="47"/>
    </row>
    <row r="42" spans="1:13" ht="13" customHeight="1" thickBot="1" x14ac:dyDescent="0.35">
      <c r="A42" s="114"/>
      <c r="B42" s="115"/>
      <c r="C42" s="115"/>
      <c r="D42" s="115"/>
      <c r="E42" s="115"/>
      <c r="F42" s="116"/>
      <c r="G42" s="4"/>
      <c r="H42" s="51"/>
      <c r="I42" s="53"/>
      <c r="J42" s="55"/>
      <c r="K42" s="57"/>
      <c r="L42" s="59"/>
      <c r="M42" s="60"/>
    </row>
    <row r="43" spans="1:13" ht="13" customHeight="1" x14ac:dyDescent="0.3">
      <c r="A43" s="107" t="s">
        <v>62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</row>
    <row r="44" spans="1:13" ht="13" customHeight="1" x14ac:dyDescent="0.3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</row>
    <row r="45" spans="1:13" ht="13" customHeight="1" x14ac:dyDescent="0.3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</row>
    <row r="46" spans="1:13" ht="27" customHeight="1" x14ac:dyDescent="0.3">
      <c r="A46" s="4"/>
      <c r="B46" s="4"/>
      <c r="C46" s="4"/>
      <c r="D46" s="4"/>
      <c r="E46" s="4"/>
      <c r="F46" s="4"/>
      <c r="G46" s="30"/>
      <c r="M46" s="30"/>
    </row>
    <row r="47" spans="1:13" s="3" customFormat="1" ht="14.65" customHeight="1" x14ac:dyDescent="0.3">
      <c r="A47" s="4"/>
      <c r="B47" s="4"/>
      <c r="C47" s="4"/>
      <c r="D47" s="4"/>
      <c r="E47" s="4"/>
      <c r="F47" s="4"/>
      <c r="G47" s="4"/>
      <c r="H47" s="1"/>
      <c r="I47" s="1"/>
      <c r="J47" s="1"/>
      <c r="K47" s="1"/>
      <c r="L47" s="1"/>
      <c r="M47" s="11"/>
    </row>
    <row r="48" spans="1:13" ht="14.65" customHeight="1" x14ac:dyDescent="0.3"/>
  </sheetData>
  <sheetProtection algorithmName="SHA-512" hashValue="7VadSjIslIGUiE5mMVyd3RvQBkeXVehHOVkGPGtOZ+CeCJMpABUSDvQdJSBwCf8w8SY3A4r28AKPJ+EUTN8y9Q==" saltValue="k28FCMq0D2e5m3IiqoKSDw==" spinCount="100000" sheet="1" selectLockedCells="1"/>
  <protectedRanges>
    <protectedRange sqref="C2 C1" name="Eingabefelder"/>
  </protectedRanges>
  <mergeCells count="146">
    <mergeCell ref="A43:M45"/>
    <mergeCell ref="A38:F42"/>
    <mergeCell ref="C9:C12"/>
    <mergeCell ref="D9:D12"/>
    <mergeCell ref="E9:E12"/>
    <mergeCell ref="F9:F12"/>
    <mergeCell ref="A13:A14"/>
    <mergeCell ref="A15:A21"/>
    <mergeCell ref="A22:A29"/>
    <mergeCell ref="A30:A37"/>
    <mergeCell ref="L17:L18"/>
    <mergeCell ref="M17:M18"/>
    <mergeCell ref="K11:K12"/>
    <mergeCell ref="K19:K20"/>
    <mergeCell ref="L19:L20"/>
    <mergeCell ref="L29:L30"/>
    <mergeCell ref="M29:M30"/>
    <mergeCell ref="J29:J30"/>
    <mergeCell ref="L15:L16"/>
    <mergeCell ref="M15:M16"/>
    <mergeCell ref="L35:L36"/>
    <mergeCell ref="J31:J32"/>
    <mergeCell ref="J33:J34"/>
    <mergeCell ref="J35:J36"/>
    <mergeCell ref="A1:B1"/>
    <mergeCell ref="F20:F21"/>
    <mergeCell ref="B5:B8"/>
    <mergeCell ref="C5:C8"/>
    <mergeCell ref="D5:D8"/>
    <mergeCell ref="E5:E8"/>
    <mergeCell ref="C28:D29"/>
    <mergeCell ref="E28:E29"/>
    <mergeCell ref="B36:B37"/>
    <mergeCell ref="C36:D37"/>
    <mergeCell ref="E36:E37"/>
    <mergeCell ref="F36:F37"/>
    <mergeCell ref="F5:F8"/>
    <mergeCell ref="B9:B12"/>
    <mergeCell ref="A5:A12"/>
    <mergeCell ref="H2:M3"/>
    <mergeCell ref="I35:I36"/>
    <mergeCell ref="H7:H8"/>
    <mergeCell ref="H19:H20"/>
    <mergeCell ref="H17:H18"/>
    <mergeCell ref="H15:H16"/>
    <mergeCell ref="H13:H14"/>
    <mergeCell ref="H11:H12"/>
    <mergeCell ref="H9:H10"/>
    <mergeCell ref="I13:I14"/>
    <mergeCell ref="I15:I16"/>
    <mergeCell ref="H35:H36"/>
    <mergeCell ref="H33:H34"/>
    <mergeCell ref="H31:H32"/>
    <mergeCell ref="H29:H30"/>
    <mergeCell ref="H27:H28"/>
    <mergeCell ref="I27:I28"/>
    <mergeCell ref="M11:M12"/>
    <mergeCell ref="J13:J14"/>
    <mergeCell ref="K13:K14"/>
    <mergeCell ref="L13:L14"/>
    <mergeCell ref="M13:M14"/>
    <mergeCell ref="J17:J18"/>
    <mergeCell ref="K17:K18"/>
    <mergeCell ref="M31:M32"/>
    <mergeCell ref="J5:J6"/>
    <mergeCell ref="K5:K6"/>
    <mergeCell ref="L5:L6"/>
    <mergeCell ref="M5:M6"/>
    <mergeCell ref="J7:J8"/>
    <mergeCell ref="K7:K8"/>
    <mergeCell ref="L7:L8"/>
    <mergeCell ref="M27:M28"/>
    <mergeCell ref="J23:J24"/>
    <mergeCell ref="K23:K24"/>
    <mergeCell ref="M19:M20"/>
    <mergeCell ref="J21:J22"/>
    <mergeCell ref="K21:K22"/>
    <mergeCell ref="L21:L22"/>
    <mergeCell ref="M21:M22"/>
    <mergeCell ref="J27:J28"/>
    <mergeCell ref="K27:K28"/>
    <mergeCell ref="J11:J12"/>
    <mergeCell ref="L11:L12"/>
    <mergeCell ref="K9:K10"/>
    <mergeCell ref="L9:L10"/>
    <mergeCell ref="M9:M10"/>
    <mergeCell ref="J15:J16"/>
    <mergeCell ref="H23:H24"/>
    <mergeCell ref="H21:H22"/>
    <mergeCell ref="J19:J20"/>
    <mergeCell ref="M33:M34"/>
    <mergeCell ref="B28:B29"/>
    <mergeCell ref="M35:M36"/>
    <mergeCell ref="I29:I30"/>
    <mergeCell ref="I31:I32"/>
    <mergeCell ref="H25:H26"/>
    <mergeCell ref="I25:I26"/>
    <mergeCell ref="E20:E21"/>
    <mergeCell ref="B20:B21"/>
    <mergeCell ref="C20:D21"/>
    <mergeCell ref="F28:F29"/>
    <mergeCell ref="K29:K30"/>
    <mergeCell ref="K31:K32"/>
    <mergeCell ref="K33:K34"/>
    <mergeCell ref="K35:K36"/>
    <mergeCell ref="L23:L24"/>
    <mergeCell ref="M23:M24"/>
    <mergeCell ref="J25:J26"/>
    <mergeCell ref="K25:K26"/>
    <mergeCell ref="L27:L28"/>
    <mergeCell ref="M25:M26"/>
    <mergeCell ref="L33:L34"/>
    <mergeCell ref="J9:J10"/>
    <mergeCell ref="J37:J38"/>
    <mergeCell ref="I33:I34"/>
    <mergeCell ref="I17:I18"/>
    <mergeCell ref="I19:I20"/>
    <mergeCell ref="I21:I22"/>
    <mergeCell ref="I23:I24"/>
    <mergeCell ref="L25:L26"/>
    <mergeCell ref="L31:L32"/>
    <mergeCell ref="K15:K16"/>
    <mergeCell ref="M37:M38"/>
    <mergeCell ref="M39:M40"/>
    <mergeCell ref="I1:J1"/>
    <mergeCell ref="H41:H42"/>
    <mergeCell ref="I41:I42"/>
    <mergeCell ref="J41:J42"/>
    <mergeCell ref="K41:K42"/>
    <mergeCell ref="L41:L42"/>
    <mergeCell ref="M41:M42"/>
    <mergeCell ref="H5:H6"/>
    <mergeCell ref="I5:I6"/>
    <mergeCell ref="I7:I8"/>
    <mergeCell ref="I9:I10"/>
    <mergeCell ref="I11:I12"/>
    <mergeCell ref="M7:M8"/>
    <mergeCell ref="H37:H38"/>
    <mergeCell ref="I37:I38"/>
    <mergeCell ref="H39:H40"/>
    <mergeCell ref="I39:I40"/>
    <mergeCell ref="J39:J40"/>
    <mergeCell ref="K39:K40"/>
    <mergeCell ref="L39:L40"/>
    <mergeCell ref="K37:K38"/>
    <mergeCell ref="L37:L38"/>
  </mergeCells>
  <pageMargins left="0.25" right="0.25" top="0.75" bottom="0.75" header="0.3" footer="0.3"/>
  <pageSetup paperSize="9" scale="79" fitToHeight="0" orientation="landscape" horizontalDpi="300" verticalDpi="300" r:id="rId1"/>
  <headerFooter>
    <oddHeader>&amp;L&amp;"-,Fett"Bitte Körpergewicht, Körpergröße und MTX-Startdatum/-uhrzeit eintragen, dann ausdrucken
Physiologischer MTX-Spiegel zur Stunde 24, 36, 42, 48 und 54 ist hellblau hinterlegt.&amp;RPatientenpickerl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</vt:lpstr>
      <vt:lpstr>Tabelle!Druckbereich</vt:lpstr>
    </vt:vector>
  </TitlesOfParts>
  <Company>Ordensklinikum Linz Elisabethinen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Weltermann, Ansgar</dc:creator>
  <cp:lastModifiedBy>Weltermann, Ansgar</cp:lastModifiedBy>
  <cp:lastPrinted>2019-02-03T17:14:47Z</cp:lastPrinted>
  <dcterms:created xsi:type="dcterms:W3CDTF">2017-10-12T14:36:57Z</dcterms:created>
  <dcterms:modified xsi:type="dcterms:W3CDTF">2019-02-03T17:28:16Z</dcterms:modified>
</cp:coreProperties>
</file>