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althsys.at\Users\SR\Home\srpichth\Desktop\"/>
    </mc:Choice>
  </mc:AlternateContent>
  <bookViews>
    <workbookView xWindow="0" yWindow="0" windowWidth="19200" windowHeight="6500"/>
  </bookViews>
  <sheets>
    <sheet name="Tabelle" sheetId="2" r:id="rId1"/>
  </sheets>
  <definedNames>
    <definedName name="_xlnm.Print_Area" localSheetId="0">Tabelle!$A$1:$N$48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2" l="1"/>
  <c r="H36" i="2"/>
  <c r="H34" i="2"/>
  <c r="H32" i="2"/>
  <c r="H30" i="2"/>
  <c r="H28" i="2"/>
  <c r="H26" i="2"/>
  <c r="H24" i="2"/>
  <c r="H22" i="2"/>
  <c r="H20" i="2"/>
  <c r="H18" i="2"/>
  <c r="H16" i="2"/>
  <c r="H14" i="2"/>
  <c r="H12" i="2"/>
  <c r="H10" i="2"/>
  <c r="H8" i="2"/>
  <c r="H6" i="2"/>
  <c r="C3" i="2" l="1"/>
  <c r="C7" i="2" l="1"/>
  <c r="C8" i="2"/>
  <c r="C6" i="2"/>
  <c r="J12" i="2" l="1"/>
  <c r="J6" i="2"/>
  <c r="J10" i="2"/>
  <c r="J8" i="2"/>
</calcChain>
</file>

<file path=xl/sharedStrings.xml><?xml version="1.0" encoding="utf-8"?>
<sst xmlns="http://schemas.openxmlformats.org/spreadsheetml/2006/main" count="46" uniqueCount="42">
  <si>
    <t>Körpergewicht (kg)</t>
  </si>
  <si>
    <t>Körpergröße (cm)</t>
  </si>
  <si>
    <t>Datum</t>
  </si>
  <si>
    <t>36h</t>
  </si>
  <si>
    <t>42h</t>
  </si>
  <si>
    <t>48h</t>
  </si>
  <si>
    <t>54h</t>
  </si>
  <si>
    <t>60h</t>
  </si>
  <si>
    <t>72h</t>
  </si>
  <si>
    <t>78h</t>
  </si>
  <si>
    <t>84h</t>
  </si>
  <si>
    <t>90h</t>
  </si>
  <si>
    <t>96h</t>
  </si>
  <si>
    <t>102h</t>
  </si>
  <si>
    <t>108h</t>
  </si>
  <si>
    <t>114h</t>
  </si>
  <si>
    <t>120h</t>
  </si>
  <si>
    <t xml:space="preserve"> Vidierung  Pflege</t>
  </si>
  <si>
    <t>24h</t>
  </si>
  <si>
    <t>66h</t>
  </si>
  <si>
    <t>30h</t>
  </si>
  <si>
    <t>KOF (m2)</t>
  </si>
  <si>
    <t>Trägervolumen (NaCl 0,9%)</t>
  </si>
  <si>
    <t>Laufzeit</t>
  </si>
  <si>
    <t>10 min</t>
  </si>
  <si>
    <t>100 ml</t>
  </si>
  <si>
    <t xml:space="preserve">Start MTX  </t>
  </si>
  <si>
    <t>Stunde nach 
MTX-Beginn</t>
  </si>
  <si>
    <t>&lt;0,5</t>
  </si>
  <si>
    <t>0,5-1</t>
  </si>
  <si>
    <t>&gt;1,0</t>
  </si>
  <si>
    <t>MTX-Spiegel 
(µmol/l)</t>
  </si>
  <si>
    <t xml:space="preserve">Berechnete 
LV-Dosis (mg) </t>
  </si>
  <si>
    <t>NaCl 0,9%
(ml)</t>
  </si>
  <si>
    <t>Laufzeit
(min)</t>
  </si>
  <si>
    <t>Vidierung
Arzt</t>
  </si>
  <si>
    <t>MTX-Spiegel 
(µmol/l) ab Strunde 48</t>
  </si>
  <si>
    <t>Ca-Folinat-Dosierung
(mg/m2)</t>
  </si>
  <si>
    <r>
      <t xml:space="preserve">MTX-Spiegelbestimmung erfolgt alle 24h bis MTX-Spiegel &lt;0,05 µmol/l.
Die Dosierung von Ca-Folinat zwischen Stunde 24 und 42h ist fix vorgegeben (unabhängig vom MTX-Spiegel zum Zeitpunkt Stunde 24).
</t>
    </r>
    <r>
      <rPr>
        <sz val="9"/>
        <color theme="1"/>
        <rFont val="Calibri"/>
        <family val="2"/>
        <scheme val="minor"/>
      </rPr>
      <t xml:space="preserve">Bei MTX-Spiegeln &gt; 1000 µmol/l </t>
    </r>
    <r>
      <rPr>
        <b/>
        <sz val="9"/>
        <color theme="1"/>
        <rFont val="Calibri"/>
        <family val="2"/>
        <scheme val="minor"/>
      </rPr>
      <t>oder</t>
    </r>
    <r>
      <rPr>
        <sz val="9"/>
        <color theme="1"/>
        <rFont val="Calibri"/>
        <family val="2"/>
        <scheme val="minor"/>
      </rPr>
      <t xml:space="preserve"> bei klinischem Verdacht auf Toxizität bei normalem Spiegelverlauf sollte  mit dem MTX-Rescue begonnen werden: die Dosierung von Ca-Folinat muss dabei erhöht werden: 
</t>
    </r>
    <r>
      <rPr>
        <b/>
        <sz val="9"/>
        <color theme="1"/>
        <rFont val="Calibri"/>
        <family val="2"/>
        <scheme val="minor"/>
      </rPr>
      <t xml:space="preserve">Dosis Ca-Folinat (mg) = MTX Spiegel (μmol/l) x Körpergewicht ((kg) </t>
    </r>
    <r>
      <rPr>
        <sz val="9"/>
        <color theme="1"/>
        <rFont val="Calibri"/>
        <family val="2"/>
        <scheme val="minor"/>
      </rPr>
      <t xml:space="preserve"> 
Achtung: Infusionsgeschwindigkeit von LCa-Folinat max 160 mg CaFolinat pro Minute). 
Bei stark erhöhten MTX-Spiegeln und gleichzeitig klinischer Toxizität Gabe von Carboxypeptidase G2 (Voraxaze®) als Antidot (siehe Leitlinie "Tumortherapeutika und standardisierte Begleitmedikationen". 
Merke: Falsch erhöhte MTX-Spiegel können bei einigen Labortests vorkommen.</t>
    </r>
  </si>
  <si>
    <t xml:space="preserve">Ca-Folinat
(mg)  </t>
  </si>
  <si>
    <t>Calciumfolinat-Rescue für MTX; Indikation PCNHL (Matrix-Schema)</t>
  </si>
  <si>
    <t>Die Dosierungsempfehlungen für den Ca-Folinat-Rescue wurde mit größter Sorgfalt erstellt. Es wird jedoch ausdrücklich darauf hingewiesen, dass es sich hierbei nur um eine Empfehlung zur Berechnung handelt. Die verantwortliche Ärzt*in muss vor der Anwendung des Ergebnisses den Zeitpunkte der MTX-Messungen und der Dosisempfehlungen für Ca-Folinat gemäß der aktuellen Literatur überprüfen sowie einer sorgfältigen Kontrolle und unabhängigen Plausibilitätsprüfung der errechneten Dosierungen unterziehen. 
Es erfolgt daher nochmals explizit der Hinweis, dass der Ersteller für die mit dem Excel-file berechneten Dosierungen für Ca-Folinat keine Haftung für die Richtigkeit Vollständigkeit, und Aktualität der bereitgestellte Inhalte übernimmt.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</si>
</sst>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 hh:mm"/>
  </numFmts>
  <fonts count="14"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
      <sz val="20"/>
      <color theme="1"/>
      <name val="Calibri"/>
      <family val="2"/>
      <scheme val="minor"/>
    </font>
    <font>
      <b/>
      <sz val="16"/>
      <color theme="1"/>
      <name val="Calibri"/>
      <family val="2"/>
      <scheme val="minor"/>
    </font>
    <font>
      <sz val="14"/>
      <color theme="1"/>
      <name val="Calibri"/>
      <family val="2"/>
      <scheme val="minor"/>
    </font>
    <font>
      <b/>
      <sz val="12"/>
      <name val="Calibri"/>
      <family val="2"/>
      <scheme val="minor"/>
    </font>
    <font>
      <sz val="16"/>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92D0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92">
    <xf numFmtId="0" fontId="0" fillId="0" borderId="0" xfId="0"/>
    <xf numFmtId="0" fontId="5" fillId="0" borderId="0" xfId="0" applyFont="1"/>
    <xf numFmtId="0" fontId="5" fillId="0" borderId="0" xfId="0" applyFont="1" applyAlignment="1">
      <alignment horizontal="center"/>
    </xf>
    <xf numFmtId="0" fontId="3" fillId="0" borderId="0" xfId="0" applyFont="1" applyAlignment="1">
      <alignment horizontal="left" vertical="top" wrapText="1"/>
    </xf>
    <xf numFmtId="1" fontId="5" fillId="0" borderId="18" xfId="0" applyNumberFormat="1" applyFont="1" applyBorder="1" applyAlignment="1" applyProtection="1">
      <alignment horizontal="center" vertical="top"/>
    </xf>
    <xf numFmtId="0" fontId="5" fillId="0" borderId="0" xfId="0" applyFont="1" applyProtection="1"/>
    <xf numFmtId="0" fontId="6" fillId="3" borderId="8"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xf>
    <xf numFmtId="49" fontId="5" fillId="0" borderId="17" xfId="0" applyNumberFormat="1" applyFont="1" applyBorder="1" applyAlignment="1" applyProtection="1">
      <alignment horizontal="center" vertical="center"/>
    </xf>
    <xf numFmtId="0" fontId="5" fillId="0" borderId="18" xfId="0" applyFont="1" applyBorder="1" applyAlignment="1" applyProtection="1">
      <alignment horizontal="center" vertical="top"/>
    </xf>
    <xf numFmtId="1" fontId="6" fillId="0" borderId="18" xfId="0" applyNumberFormat="1" applyFont="1" applyBorder="1" applyAlignment="1" applyProtection="1">
      <alignment horizontal="center" vertical="top"/>
    </xf>
    <xf numFmtId="1" fontId="5" fillId="0" borderId="20" xfId="0" applyNumberFormat="1" applyFont="1" applyBorder="1" applyAlignment="1" applyProtection="1">
      <alignment horizontal="center" vertical="top"/>
    </xf>
    <xf numFmtId="49" fontId="5" fillId="0" borderId="11" xfId="0" applyNumberFormat="1" applyFont="1" applyBorder="1" applyAlignment="1" applyProtection="1">
      <alignment horizontal="center" vertical="center"/>
    </xf>
    <xf numFmtId="0" fontId="5" fillId="0" borderId="1" xfId="0" applyFont="1" applyBorder="1" applyAlignment="1" applyProtection="1">
      <alignment horizontal="center" vertical="top"/>
    </xf>
    <xf numFmtId="1" fontId="6" fillId="0" borderId="1" xfId="0" applyNumberFormat="1" applyFont="1" applyBorder="1" applyAlignment="1" applyProtection="1">
      <alignment horizontal="center" vertical="top"/>
    </xf>
    <xf numFmtId="1" fontId="5" fillId="0" borderId="1" xfId="0" applyNumberFormat="1" applyFont="1" applyBorder="1" applyAlignment="1" applyProtection="1">
      <alignment horizontal="center" vertical="top"/>
    </xf>
    <xf numFmtId="1" fontId="5" fillId="0" borderId="12" xfId="0" applyNumberFormat="1" applyFont="1" applyBorder="1" applyAlignment="1" applyProtection="1">
      <alignment horizontal="center" vertical="top"/>
    </xf>
    <xf numFmtId="49" fontId="5" fillId="0" borderId="16" xfId="0" applyNumberFormat="1" applyFont="1" applyBorder="1" applyAlignment="1" applyProtection="1">
      <alignment horizontal="center" vertical="center"/>
    </xf>
    <xf numFmtId="1" fontId="6" fillId="0" borderId="9" xfId="0" applyNumberFormat="1" applyFont="1" applyBorder="1" applyAlignment="1" applyProtection="1">
      <alignment horizontal="center" vertical="top"/>
    </xf>
    <xf numFmtId="0" fontId="6" fillId="0" borderId="0" xfId="0" applyFont="1" applyBorder="1" applyAlignment="1" applyProtection="1">
      <alignment horizontal="left" vertical="top"/>
    </xf>
    <xf numFmtId="49" fontId="5" fillId="0" borderId="0"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top"/>
    </xf>
    <xf numFmtId="1" fontId="6" fillId="0" borderId="0" xfId="0" applyNumberFormat="1" applyFont="1" applyBorder="1" applyAlignment="1" applyProtection="1">
      <alignment horizontal="center" vertical="top"/>
    </xf>
    <xf numFmtId="49" fontId="6" fillId="0" borderId="0" xfId="0" applyNumberFormat="1" applyFont="1" applyBorder="1" applyAlignment="1" applyProtection="1">
      <alignment horizontal="center" vertical="center"/>
    </xf>
    <xf numFmtId="0" fontId="5" fillId="0" borderId="0" xfId="0" applyFont="1" applyAlignment="1" applyProtection="1">
      <alignment horizontal="center"/>
    </xf>
    <xf numFmtId="0" fontId="5" fillId="0" borderId="9" xfId="0" applyFont="1" applyBorder="1" applyAlignment="1" applyProtection="1">
      <alignment horizontal="center" vertical="center"/>
    </xf>
    <xf numFmtId="0" fontId="5" fillId="0" borderId="5" xfId="0" applyFont="1" applyFill="1" applyBorder="1" applyAlignment="1" applyProtection="1">
      <alignment vertical="top"/>
    </xf>
    <xf numFmtId="0" fontId="5" fillId="0" borderId="0" xfId="0" applyFont="1" applyFill="1" applyBorder="1" applyAlignment="1" applyProtection="1">
      <alignment vertical="top"/>
    </xf>
    <xf numFmtId="0" fontId="8" fillId="0" borderId="0" xfId="0" applyFont="1" applyAlignment="1" applyProtection="1"/>
    <xf numFmtId="0" fontId="5" fillId="0" borderId="5" xfId="0" applyFont="1" applyFill="1" applyBorder="1" applyAlignment="1" applyProtection="1">
      <alignment vertical="center"/>
    </xf>
    <xf numFmtId="0" fontId="5" fillId="0" borderId="0" xfId="0" applyFont="1" applyFill="1" applyBorder="1" applyAlignment="1" applyProtection="1">
      <alignment vertical="center"/>
    </xf>
    <xf numFmtId="0" fontId="1" fillId="3" borderId="25" xfId="0" applyFont="1" applyFill="1" applyBorder="1" applyAlignment="1" applyProtection="1">
      <alignment vertical="center" wrapText="1"/>
    </xf>
    <xf numFmtId="0" fontId="2" fillId="3" borderId="24" xfId="0" applyFont="1" applyFill="1" applyBorder="1" applyAlignment="1" applyProtection="1">
      <alignment horizontal="center" vertical="center" wrapText="1"/>
    </xf>
    <xf numFmtId="0" fontId="2" fillId="3" borderId="22"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protection locked="0"/>
    </xf>
    <xf numFmtId="0" fontId="11" fillId="5" borderId="19" xfId="0" applyFont="1" applyFill="1" applyBorder="1" applyAlignment="1" applyProtection="1">
      <alignment horizontal="center" vertical="center"/>
      <protection locked="0"/>
    </xf>
    <xf numFmtId="0" fontId="2" fillId="0" borderId="8" xfId="0" applyFont="1" applyBorder="1" applyAlignment="1" applyProtection="1">
      <alignment horizontal="left" vertical="center"/>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0" fillId="0" borderId="0" xfId="0" applyAlignment="1"/>
    <xf numFmtId="0" fontId="5" fillId="0" borderId="0" xfId="0" applyFont="1" applyAlignment="1" applyProtection="1"/>
    <xf numFmtId="0" fontId="13" fillId="0" borderId="0" xfId="0" applyFont="1" applyAlignment="1" applyProtection="1">
      <alignment wrapText="1"/>
    </xf>
    <xf numFmtId="0" fontId="3" fillId="0" borderId="0" xfId="0" applyFont="1" applyAlignment="1"/>
    <xf numFmtId="0" fontId="0" fillId="0" borderId="0" xfId="0" applyAlignment="1"/>
    <xf numFmtId="0" fontId="10" fillId="0" borderId="9"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18" xfId="0" applyFont="1" applyBorder="1" applyAlignment="1" applyProtection="1">
      <alignment horizontal="center" vertical="center"/>
    </xf>
    <xf numFmtId="164" fontId="11" fillId="5" borderId="26" xfId="0" applyNumberFormat="1" applyFont="1" applyFill="1" applyBorder="1" applyAlignment="1" applyProtection="1">
      <alignment horizontal="left" vertical="center"/>
      <protection locked="0"/>
    </xf>
    <xf numFmtId="164" fontId="11" fillId="5" borderId="27" xfId="0" applyNumberFormat="1" applyFont="1" applyFill="1" applyBorder="1" applyAlignment="1" applyProtection="1">
      <alignment horizontal="left" vertical="center"/>
      <protection locked="0"/>
    </xf>
    <xf numFmtId="0" fontId="2" fillId="0" borderId="2" xfId="0" applyFont="1" applyBorder="1" applyAlignment="1" applyProtection="1">
      <alignment horizontal="left" vertical="center"/>
    </xf>
    <xf numFmtId="0" fontId="2" fillId="0" borderId="29"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30"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0" xfId="0" applyFont="1" applyBorder="1" applyAlignment="1" applyProtection="1">
      <alignment horizontal="left" vertical="center"/>
    </xf>
    <xf numFmtId="2" fontId="7" fillId="2" borderId="21" xfId="0" applyNumberFormat="1" applyFont="1" applyFill="1" applyBorder="1" applyAlignment="1" applyProtection="1">
      <alignment horizontal="center" vertical="center"/>
    </xf>
    <xf numFmtId="2" fontId="7" fillId="2" borderId="23" xfId="0" applyNumberFormat="1" applyFont="1" applyFill="1" applyBorder="1" applyAlignment="1" applyProtection="1">
      <alignment horizontal="center" vertical="center"/>
    </xf>
    <xf numFmtId="0" fontId="0" fillId="0" borderId="11" xfId="0" applyFont="1" applyBorder="1" applyAlignment="1" applyProtection="1">
      <alignment vertical="center"/>
    </xf>
    <xf numFmtId="0" fontId="5" fillId="3" borderId="1" xfId="0" applyFont="1" applyFill="1" applyBorder="1" applyAlignment="1" applyProtection="1">
      <alignment horizontal="center" vertical="center"/>
    </xf>
    <xf numFmtId="0" fontId="10" fillId="0" borderId="1" xfId="0" applyFont="1" applyBorder="1" applyAlignment="1" applyProtection="1">
      <alignment horizontal="right" vertical="center"/>
    </xf>
    <xf numFmtId="0" fontId="9" fillId="0" borderId="2" xfId="0" applyFont="1" applyBorder="1" applyAlignment="1" applyProtection="1">
      <alignment horizontal="left" vertical="center"/>
    </xf>
    <xf numFmtId="0" fontId="12" fillId="0" borderId="3"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5"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7" xfId="0" applyFont="1" applyBorder="1" applyAlignment="1" applyProtection="1">
      <alignment horizontal="left"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6" fillId="0" borderId="3"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5" fillId="0" borderId="12"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8" xfId="0" applyFont="1" applyBorder="1" applyAlignment="1" applyProtection="1">
      <alignment horizontal="center" vertical="center"/>
    </xf>
    <xf numFmtId="1" fontId="10" fillId="0" borderId="1" xfId="0" applyNumberFormat="1" applyFont="1" applyBorder="1" applyAlignment="1" applyProtection="1">
      <alignment horizontal="center" vertical="center"/>
    </xf>
    <xf numFmtId="0" fontId="10" fillId="0" borderId="1" xfId="0" applyFont="1" applyBorder="1" applyAlignment="1" applyProtection="1">
      <alignment horizontal="center" vertical="center"/>
    </xf>
    <xf numFmtId="0" fontId="5" fillId="4"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164" fontId="3"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4" fillId="3" borderId="1" xfId="0" applyFont="1" applyFill="1" applyBorder="1" applyAlignment="1" applyProtection="1">
      <alignment horizontal="center" vertical="center"/>
    </xf>
    <xf numFmtId="1" fontId="10" fillId="0" borderId="1" xfId="0" applyNumberFormat="1" applyFont="1" applyBorder="1" applyAlignment="1" applyProtection="1">
      <alignment horizontal="right" vertical="center"/>
    </xf>
    <xf numFmtId="0" fontId="5" fillId="0" borderId="21" xfId="0" applyFont="1" applyBorder="1" applyAlignment="1" applyProtection="1">
      <alignment horizontal="center" vertical="center"/>
    </xf>
    <xf numFmtId="0" fontId="0" fillId="0" borderId="13" xfId="0" applyFont="1" applyBorder="1" applyAlignment="1" applyProtection="1">
      <alignment vertical="center"/>
    </xf>
    <xf numFmtId="0" fontId="0" fillId="0" borderId="11" xfId="0" applyFont="1" applyBorder="1" applyAlignment="1" applyProtection="1">
      <alignment horizontal="left" vertical="center"/>
    </xf>
    <xf numFmtId="0" fontId="5" fillId="0" borderId="14" xfId="0" applyFont="1" applyBorder="1" applyAlignment="1" applyProtection="1">
      <alignment horizontal="center" vertical="center"/>
    </xf>
    <xf numFmtId="0" fontId="5" fillId="3" borderId="14" xfId="0" applyFont="1" applyFill="1" applyBorder="1" applyAlignment="1" applyProtection="1">
      <alignment horizontal="center" vertical="center"/>
    </xf>
    <xf numFmtId="0" fontId="10" fillId="0" borderId="14" xfId="0" applyFont="1" applyBorder="1" applyAlignment="1" applyProtection="1">
      <alignment horizontal="right" vertical="center"/>
    </xf>
    <xf numFmtId="0" fontId="3" fillId="0" borderId="14" xfId="0" applyFont="1" applyBorder="1" applyAlignment="1" applyProtection="1">
      <alignment horizontal="center" vertical="center"/>
    </xf>
    <xf numFmtId="0" fontId="5" fillId="0" borderId="15" xfId="0" applyFont="1" applyBorder="1" applyAlignment="1" applyProtection="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tabSelected="1" view="pageLayout" topLeftCell="A22" zoomScale="81" zoomScaleNormal="100" zoomScalePageLayoutView="81" workbookViewId="0">
      <selection activeCell="C2" sqref="C2"/>
    </sheetView>
  </sheetViews>
  <sheetFormatPr baseColWidth="10" defaultColWidth="11.08984375" defaultRowHeight="12" x14ac:dyDescent="0.3"/>
  <cols>
    <col min="1" max="1" width="18.90625" style="1" customWidth="1"/>
    <col min="2" max="2" width="9.81640625" style="2" customWidth="1"/>
    <col min="3" max="3" width="10.81640625" style="2" customWidth="1"/>
    <col min="4" max="4" width="11.81640625" style="2" customWidth="1"/>
    <col min="5" max="5" width="18.1796875" style="2" customWidth="1"/>
    <col min="6" max="6" width="2.90625" style="1" customWidth="1"/>
    <col min="7" max="7" width="11.81640625" style="1" customWidth="1"/>
    <col min="8" max="8" width="15.81640625" style="1" customWidth="1"/>
    <col min="9" max="9" width="13.08984375" style="1" customWidth="1"/>
    <col min="10" max="10" width="11.81640625" style="1" customWidth="1"/>
    <col min="11" max="11" width="13.453125" style="1" customWidth="1"/>
    <col min="12" max="12" width="9.54296875" style="1" customWidth="1"/>
    <col min="13" max="13" width="10.08984375" style="1" customWidth="1"/>
    <col min="14" max="14" width="10.6328125" style="1" customWidth="1"/>
    <col min="15" max="16384" width="11.08984375" style="1"/>
  </cols>
  <sheetData>
    <row r="1" spans="1:14" ht="14.75" customHeight="1" thickBot="1" x14ac:dyDescent="0.65">
      <c r="A1" s="50" t="s">
        <v>0</v>
      </c>
      <c r="B1" s="51"/>
      <c r="C1" s="35">
        <v>30</v>
      </c>
      <c r="D1" s="25"/>
      <c r="E1" s="25"/>
      <c r="F1" s="5"/>
      <c r="G1" s="37" t="s">
        <v>26</v>
      </c>
      <c r="H1" s="48">
        <v>150</v>
      </c>
      <c r="I1" s="49"/>
      <c r="J1" s="29"/>
      <c r="K1" s="29"/>
      <c r="L1" s="29"/>
      <c r="M1" s="29"/>
      <c r="N1" s="29"/>
    </row>
    <row r="2" spans="1:14" ht="15" customHeight="1" thickBot="1" x14ac:dyDescent="0.65">
      <c r="A2" s="52" t="s">
        <v>1</v>
      </c>
      <c r="B2" s="53"/>
      <c r="C2" s="36">
        <v>180</v>
      </c>
      <c r="D2" s="30"/>
      <c r="E2" s="31"/>
      <c r="F2" s="5"/>
      <c r="G2" s="29"/>
      <c r="H2" s="29"/>
      <c r="I2" s="29"/>
      <c r="J2" s="29"/>
      <c r="K2" s="29"/>
      <c r="L2" s="29"/>
      <c r="M2" s="29"/>
      <c r="N2" s="29"/>
    </row>
    <row r="3" spans="1:14" ht="15" customHeight="1" x14ac:dyDescent="0.3">
      <c r="A3" s="54" t="s">
        <v>21</v>
      </c>
      <c r="B3" s="55"/>
      <c r="C3" s="58">
        <f>SQRT(C2*C1/3600)</f>
        <v>1.2247448713915889</v>
      </c>
      <c r="D3" s="27"/>
      <c r="E3" s="28"/>
      <c r="F3" s="5"/>
      <c r="G3" s="63" t="s">
        <v>40</v>
      </c>
      <c r="H3" s="64"/>
      <c r="I3" s="64"/>
      <c r="J3" s="64"/>
      <c r="K3" s="64"/>
      <c r="L3" s="64"/>
      <c r="M3" s="64"/>
      <c r="N3" s="65"/>
    </row>
    <row r="4" spans="1:14" ht="15" customHeight="1" thickBot="1" x14ac:dyDescent="0.35">
      <c r="A4" s="56"/>
      <c r="B4" s="57"/>
      <c r="C4" s="59"/>
      <c r="D4" s="27"/>
      <c r="E4" s="28"/>
      <c r="F4" s="5"/>
      <c r="G4" s="66"/>
      <c r="H4" s="67"/>
      <c r="I4" s="67"/>
      <c r="J4" s="67"/>
      <c r="K4" s="67"/>
      <c r="L4" s="67"/>
      <c r="M4" s="67"/>
      <c r="N4" s="68"/>
    </row>
    <row r="5" spans="1:14" ht="41.75" customHeight="1" thickBot="1" x14ac:dyDescent="0.35">
      <c r="A5" s="6" t="s">
        <v>36</v>
      </c>
      <c r="B5" s="7" t="s">
        <v>37</v>
      </c>
      <c r="C5" s="7" t="s">
        <v>32</v>
      </c>
      <c r="D5" s="7" t="s">
        <v>22</v>
      </c>
      <c r="E5" s="8" t="s">
        <v>23</v>
      </c>
      <c r="F5" s="5"/>
      <c r="G5" s="32" t="s">
        <v>27</v>
      </c>
      <c r="H5" s="33" t="s">
        <v>2</v>
      </c>
      <c r="I5" s="33" t="s">
        <v>31</v>
      </c>
      <c r="J5" s="33" t="s">
        <v>39</v>
      </c>
      <c r="K5" s="33" t="s">
        <v>33</v>
      </c>
      <c r="L5" s="33" t="s">
        <v>34</v>
      </c>
      <c r="M5" s="33" t="s">
        <v>35</v>
      </c>
      <c r="N5" s="34" t="s">
        <v>17</v>
      </c>
    </row>
    <row r="6" spans="1:14" ht="13" customHeight="1" x14ac:dyDescent="0.3">
      <c r="A6" s="9" t="s">
        <v>28</v>
      </c>
      <c r="B6" s="10">
        <v>15</v>
      </c>
      <c r="C6" s="11">
        <f>ROUND(C3*B6,-1)</f>
        <v>20</v>
      </c>
      <c r="D6" s="4" t="s">
        <v>25</v>
      </c>
      <c r="E6" s="12" t="s">
        <v>24</v>
      </c>
      <c r="F6" s="5"/>
      <c r="G6" s="60" t="s">
        <v>18</v>
      </c>
      <c r="H6" s="80">
        <f>H1+1</f>
        <v>151</v>
      </c>
      <c r="I6" s="82"/>
      <c r="J6" s="76">
        <f>C6</f>
        <v>20</v>
      </c>
      <c r="K6" s="76">
        <v>100</v>
      </c>
      <c r="L6" s="76">
        <v>10</v>
      </c>
      <c r="M6" s="83"/>
      <c r="N6" s="84"/>
    </row>
    <row r="7" spans="1:14" ht="13" customHeight="1" x14ac:dyDescent="0.3">
      <c r="A7" s="13" t="s">
        <v>29</v>
      </c>
      <c r="B7" s="14">
        <v>50</v>
      </c>
      <c r="C7" s="15">
        <f>ROUND(C3*B7,-1)</f>
        <v>60</v>
      </c>
      <c r="D7" s="16" t="s">
        <v>25</v>
      </c>
      <c r="E7" s="17" t="s">
        <v>24</v>
      </c>
      <c r="F7" s="5"/>
      <c r="G7" s="60"/>
      <c r="H7" s="81"/>
      <c r="I7" s="82"/>
      <c r="J7" s="77"/>
      <c r="K7" s="77"/>
      <c r="L7" s="77"/>
      <c r="M7" s="62"/>
      <c r="N7" s="70"/>
    </row>
    <row r="8" spans="1:14" ht="13" customHeight="1" thickBot="1" x14ac:dyDescent="0.35">
      <c r="A8" s="18" t="s">
        <v>30</v>
      </c>
      <c r="B8" s="26">
        <v>100</v>
      </c>
      <c r="C8" s="19">
        <f>ROUND(C3*B8,-1)</f>
        <v>120</v>
      </c>
      <c r="D8" s="16" t="s">
        <v>25</v>
      </c>
      <c r="E8" s="17" t="s">
        <v>24</v>
      </c>
      <c r="F8" s="5"/>
      <c r="G8" s="60" t="s">
        <v>20</v>
      </c>
      <c r="H8" s="80">
        <f>H1+1.25</f>
        <v>151.25</v>
      </c>
      <c r="I8" s="78"/>
      <c r="J8" s="76">
        <f>C6</f>
        <v>20</v>
      </c>
      <c r="K8" s="45">
        <v>100</v>
      </c>
      <c r="L8" s="45">
        <v>10</v>
      </c>
      <c r="M8" s="74"/>
      <c r="N8" s="69"/>
    </row>
    <row r="9" spans="1:14" ht="13" customHeight="1" x14ac:dyDescent="0.3">
      <c r="A9" s="71" t="s">
        <v>38</v>
      </c>
      <c r="B9" s="71"/>
      <c r="C9" s="71"/>
      <c r="D9" s="71"/>
      <c r="E9" s="71"/>
      <c r="F9" s="5"/>
      <c r="G9" s="60"/>
      <c r="H9" s="81"/>
      <c r="I9" s="78"/>
      <c r="J9" s="77"/>
      <c r="K9" s="47"/>
      <c r="L9" s="47"/>
      <c r="M9" s="75"/>
      <c r="N9" s="70"/>
    </row>
    <row r="10" spans="1:14" ht="13" customHeight="1" x14ac:dyDescent="0.3">
      <c r="A10" s="72"/>
      <c r="B10" s="72"/>
      <c r="C10" s="72"/>
      <c r="D10" s="72"/>
      <c r="E10" s="72"/>
      <c r="F10" s="5"/>
      <c r="G10" s="60" t="s">
        <v>3</v>
      </c>
      <c r="H10" s="80">
        <f>H1+1.5</f>
        <v>151.5</v>
      </c>
      <c r="I10" s="78"/>
      <c r="J10" s="76">
        <f>C6</f>
        <v>20</v>
      </c>
      <c r="K10" s="45">
        <v>100</v>
      </c>
      <c r="L10" s="45">
        <v>10</v>
      </c>
      <c r="M10" s="74"/>
      <c r="N10" s="69"/>
    </row>
    <row r="11" spans="1:14" ht="13" customHeight="1" x14ac:dyDescent="0.3">
      <c r="A11" s="72"/>
      <c r="B11" s="72"/>
      <c r="C11" s="72"/>
      <c r="D11" s="72"/>
      <c r="E11" s="72"/>
      <c r="F11" s="5"/>
      <c r="G11" s="60"/>
      <c r="H11" s="81"/>
      <c r="I11" s="78"/>
      <c r="J11" s="77"/>
      <c r="K11" s="47"/>
      <c r="L11" s="47"/>
      <c r="M11" s="75"/>
      <c r="N11" s="70"/>
    </row>
    <row r="12" spans="1:14" ht="13" customHeight="1" x14ac:dyDescent="0.3">
      <c r="A12" s="72"/>
      <c r="B12" s="72"/>
      <c r="C12" s="72"/>
      <c r="D12" s="72"/>
      <c r="E12" s="72"/>
      <c r="F12" s="5"/>
      <c r="G12" s="60" t="s">
        <v>4</v>
      </c>
      <c r="H12" s="80">
        <f>H1+1.75</f>
        <v>151.75</v>
      </c>
      <c r="I12" s="78"/>
      <c r="J12" s="76">
        <f>C6</f>
        <v>20</v>
      </c>
      <c r="K12" s="45">
        <v>100</v>
      </c>
      <c r="L12" s="45">
        <v>10</v>
      </c>
      <c r="M12" s="74"/>
      <c r="N12" s="69"/>
    </row>
    <row r="13" spans="1:14" ht="13" customHeight="1" x14ac:dyDescent="0.3">
      <c r="A13" s="72"/>
      <c r="B13" s="72"/>
      <c r="C13" s="72"/>
      <c r="D13" s="72"/>
      <c r="E13" s="72"/>
      <c r="F13" s="5"/>
      <c r="G13" s="60"/>
      <c r="H13" s="81"/>
      <c r="I13" s="78"/>
      <c r="J13" s="77"/>
      <c r="K13" s="47"/>
      <c r="L13" s="47"/>
      <c r="M13" s="75"/>
      <c r="N13" s="70"/>
    </row>
    <row r="14" spans="1:14" ht="13" customHeight="1" x14ac:dyDescent="0.3">
      <c r="A14" s="72"/>
      <c r="B14" s="72"/>
      <c r="C14" s="72"/>
      <c r="D14" s="72"/>
      <c r="E14" s="72"/>
      <c r="F14" s="5"/>
      <c r="G14" s="60" t="s">
        <v>5</v>
      </c>
      <c r="H14" s="80">
        <f>H1+2</f>
        <v>152</v>
      </c>
      <c r="I14" s="61"/>
      <c r="J14" s="62"/>
      <c r="K14" s="45"/>
      <c r="L14" s="45"/>
      <c r="M14" s="79"/>
      <c r="N14" s="73"/>
    </row>
    <row r="15" spans="1:14" ht="13" customHeight="1" x14ac:dyDescent="0.3">
      <c r="A15" s="72"/>
      <c r="B15" s="72"/>
      <c r="C15" s="72"/>
      <c r="D15" s="72"/>
      <c r="E15" s="72"/>
      <c r="F15" s="5"/>
      <c r="G15" s="60"/>
      <c r="H15" s="81"/>
      <c r="I15" s="61"/>
      <c r="J15" s="62"/>
      <c r="K15" s="47"/>
      <c r="L15" s="47"/>
      <c r="M15" s="79"/>
      <c r="N15" s="73"/>
    </row>
    <row r="16" spans="1:14" ht="13" customHeight="1" x14ac:dyDescent="0.3">
      <c r="A16" s="72"/>
      <c r="B16" s="72"/>
      <c r="C16" s="72"/>
      <c r="D16" s="72"/>
      <c r="E16" s="72"/>
      <c r="F16" s="5"/>
      <c r="G16" s="60" t="s">
        <v>6</v>
      </c>
      <c r="H16" s="80">
        <f>H1+2.25</f>
        <v>152.25</v>
      </c>
      <c r="I16" s="78"/>
      <c r="J16" s="62"/>
      <c r="K16" s="45"/>
      <c r="L16" s="45"/>
      <c r="M16" s="79"/>
      <c r="N16" s="73"/>
    </row>
    <row r="17" spans="1:14" ht="13" customHeight="1" x14ac:dyDescent="0.3">
      <c r="A17" s="72"/>
      <c r="B17" s="72"/>
      <c r="C17" s="72"/>
      <c r="D17" s="72"/>
      <c r="E17" s="72"/>
      <c r="F17" s="5"/>
      <c r="G17" s="60"/>
      <c r="H17" s="81"/>
      <c r="I17" s="78"/>
      <c r="J17" s="62"/>
      <c r="K17" s="47"/>
      <c r="L17" s="47"/>
      <c r="M17" s="79"/>
      <c r="N17" s="73"/>
    </row>
    <row r="18" spans="1:14" ht="13" customHeight="1" x14ac:dyDescent="0.3">
      <c r="A18" s="72"/>
      <c r="B18" s="72"/>
      <c r="C18" s="72"/>
      <c r="D18" s="72"/>
      <c r="E18" s="72"/>
      <c r="F18" s="5"/>
      <c r="G18" s="60" t="s">
        <v>7</v>
      </c>
      <c r="H18" s="80">
        <f>H1+2.5</f>
        <v>152.5</v>
      </c>
      <c r="I18" s="78"/>
      <c r="J18" s="62"/>
      <c r="K18" s="45"/>
      <c r="L18" s="45"/>
      <c r="M18" s="79"/>
      <c r="N18" s="73"/>
    </row>
    <row r="19" spans="1:14" ht="13" customHeight="1" x14ac:dyDescent="0.3">
      <c r="A19" s="72"/>
      <c r="B19" s="72"/>
      <c r="C19" s="72"/>
      <c r="D19" s="72"/>
      <c r="E19" s="72"/>
      <c r="F19" s="5"/>
      <c r="G19" s="60"/>
      <c r="H19" s="81"/>
      <c r="I19" s="78"/>
      <c r="J19" s="62"/>
      <c r="K19" s="47"/>
      <c r="L19" s="47"/>
      <c r="M19" s="79"/>
      <c r="N19" s="73"/>
    </row>
    <row r="20" spans="1:14" ht="13" customHeight="1" x14ac:dyDescent="0.3">
      <c r="A20" s="72"/>
      <c r="B20" s="72"/>
      <c r="C20" s="72"/>
      <c r="D20" s="72"/>
      <c r="E20" s="72"/>
      <c r="F20" s="5"/>
      <c r="G20" s="86" t="s">
        <v>19</v>
      </c>
      <c r="H20" s="80">
        <f>H1+2.75</f>
        <v>152.75</v>
      </c>
      <c r="I20" s="78"/>
      <c r="J20" s="62"/>
      <c r="K20" s="45"/>
      <c r="L20" s="45"/>
      <c r="M20" s="79"/>
      <c r="N20" s="73"/>
    </row>
    <row r="21" spans="1:14" ht="13" customHeight="1" x14ac:dyDescent="0.3">
      <c r="A21" s="72"/>
      <c r="B21" s="72"/>
      <c r="C21" s="72"/>
      <c r="D21" s="72"/>
      <c r="E21" s="72"/>
      <c r="F21" s="5"/>
      <c r="G21" s="86"/>
      <c r="H21" s="81"/>
      <c r="I21" s="78"/>
      <c r="J21" s="62"/>
      <c r="K21" s="47"/>
      <c r="L21" s="47"/>
      <c r="M21" s="79"/>
      <c r="N21" s="73"/>
    </row>
    <row r="22" spans="1:14" ht="13" customHeight="1" x14ac:dyDescent="0.3">
      <c r="A22" s="72"/>
      <c r="B22" s="72"/>
      <c r="C22" s="72"/>
      <c r="D22" s="72"/>
      <c r="E22" s="72"/>
      <c r="F22" s="5"/>
      <c r="G22" s="60" t="s">
        <v>8</v>
      </c>
      <c r="H22" s="80">
        <f>H1+3</f>
        <v>153</v>
      </c>
      <c r="I22" s="61"/>
      <c r="J22" s="62"/>
      <c r="K22" s="45"/>
      <c r="L22" s="45"/>
      <c r="M22" s="79"/>
      <c r="N22" s="73"/>
    </row>
    <row r="23" spans="1:14" ht="13" customHeight="1" x14ac:dyDescent="0.3">
      <c r="A23" s="72"/>
      <c r="B23" s="72"/>
      <c r="C23" s="72"/>
      <c r="D23" s="72"/>
      <c r="E23" s="72"/>
      <c r="F23" s="5"/>
      <c r="G23" s="60"/>
      <c r="H23" s="81"/>
      <c r="I23" s="61"/>
      <c r="J23" s="62"/>
      <c r="K23" s="47"/>
      <c r="L23" s="47"/>
      <c r="M23" s="79"/>
      <c r="N23" s="73"/>
    </row>
    <row r="24" spans="1:14" ht="13" customHeight="1" x14ac:dyDescent="0.3">
      <c r="A24" s="20"/>
      <c r="B24" s="22"/>
      <c r="C24" s="22"/>
      <c r="D24" s="23"/>
      <c r="E24" s="23"/>
      <c r="F24" s="5"/>
      <c r="G24" s="60" t="s">
        <v>9</v>
      </c>
      <c r="H24" s="80">
        <f>H1+3.25</f>
        <v>153.25</v>
      </c>
      <c r="I24" s="78"/>
      <c r="J24" s="62"/>
      <c r="K24" s="45"/>
      <c r="L24" s="45"/>
      <c r="M24" s="79"/>
      <c r="N24" s="73"/>
    </row>
    <row r="25" spans="1:14" ht="13" customHeight="1" x14ac:dyDescent="0.3">
      <c r="A25" s="20"/>
      <c r="B25" s="22"/>
      <c r="C25" s="22"/>
      <c r="D25" s="23"/>
      <c r="E25" s="23"/>
      <c r="F25" s="5"/>
      <c r="G25" s="60"/>
      <c r="H25" s="81"/>
      <c r="I25" s="78"/>
      <c r="J25" s="62"/>
      <c r="K25" s="47"/>
      <c r="L25" s="47"/>
      <c r="M25" s="79"/>
      <c r="N25" s="73"/>
    </row>
    <row r="26" spans="1:14" ht="13" customHeight="1" x14ac:dyDescent="0.3">
      <c r="A26" s="20"/>
      <c r="B26" s="21"/>
      <c r="C26" s="21"/>
      <c r="D26" s="24"/>
      <c r="E26" s="24"/>
      <c r="F26" s="5"/>
      <c r="G26" s="60" t="s">
        <v>10</v>
      </c>
      <c r="H26" s="80">
        <f>H1+3.5</f>
        <v>153.5</v>
      </c>
      <c r="I26" s="78"/>
      <c r="J26" s="62"/>
      <c r="K26" s="45"/>
      <c r="L26" s="45"/>
      <c r="M26" s="79"/>
      <c r="N26" s="73"/>
    </row>
    <row r="27" spans="1:14" ht="13" customHeight="1" x14ac:dyDescent="0.3">
      <c r="A27" s="20"/>
      <c r="B27" s="21"/>
      <c r="C27" s="21"/>
      <c r="D27" s="24"/>
      <c r="E27" s="24"/>
      <c r="F27" s="5"/>
      <c r="G27" s="60"/>
      <c r="H27" s="81"/>
      <c r="I27" s="78"/>
      <c r="J27" s="62"/>
      <c r="K27" s="47"/>
      <c r="L27" s="47"/>
      <c r="M27" s="79"/>
      <c r="N27" s="73"/>
    </row>
    <row r="28" spans="1:14" ht="13" customHeight="1" x14ac:dyDescent="0.3">
      <c r="A28" s="5"/>
      <c r="B28" s="25"/>
      <c r="C28" s="25"/>
      <c r="D28" s="25"/>
      <c r="E28" s="25"/>
      <c r="F28" s="5"/>
      <c r="G28" s="60" t="s">
        <v>11</v>
      </c>
      <c r="H28" s="80">
        <f>H1+3.75</f>
        <v>153.75</v>
      </c>
      <c r="I28" s="78"/>
      <c r="J28" s="62"/>
      <c r="K28" s="45"/>
      <c r="L28" s="45"/>
      <c r="M28" s="79"/>
      <c r="N28" s="73"/>
    </row>
    <row r="29" spans="1:14" ht="13" customHeight="1" x14ac:dyDescent="0.3">
      <c r="A29" s="5"/>
      <c r="B29" s="25"/>
      <c r="C29" s="25"/>
      <c r="D29" s="25"/>
      <c r="E29" s="25"/>
      <c r="F29" s="5"/>
      <c r="G29" s="60"/>
      <c r="H29" s="81"/>
      <c r="I29" s="78"/>
      <c r="J29" s="62"/>
      <c r="K29" s="47"/>
      <c r="L29" s="47"/>
      <c r="M29" s="79"/>
      <c r="N29" s="73"/>
    </row>
    <row r="30" spans="1:14" ht="13" customHeight="1" x14ac:dyDescent="0.3">
      <c r="A30" s="5"/>
      <c r="B30" s="25"/>
      <c r="C30" s="25"/>
      <c r="D30" s="25"/>
      <c r="E30" s="25"/>
      <c r="F30" s="5"/>
      <c r="G30" s="60" t="s">
        <v>12</v>
      </c>
      <c r="H30" s="80">
        <f>H1+4</f>
        <v>154</v>
      </c>
      <c r="I30" s="61"/>
      <c r="J30" s="62"/>
      <c r="K30" s="45"/>
      <c r="L30" s="45"/>
      <c r="M30" s="79"/>
      <c r="N30" s="73"/>
    </row>
    <row r="31" spans="1:14" ht="13" customHeight="1" x14ac:dyDescent="0.3">
      <c r="A31" s="5"/>
      <c r="B31" s="25"/>
      <c r="C31" s="25"/>
      <c r="D31" s="25"/>
      <c r="E31" s="25"/>
      <c r="F31" s="5"/>
      <c r="G31" s="60"/>
      <c r="H31" s="81"/>
      <c r="I31" s="61"/>
      <c r="J31" s="62"/>
      <c r="K31" s="47"/>
      <c r="L31" s="47"/>
      <c r="M31" s="79"/>
      <c r="N31" s="73"/>
    </row>
    <row r="32" spans="1:14" ht="13" customHeight="1" x14ac:dyDescent="0.3">
      <c r="A32" s="5"/>
      <c r="B32" s="25"/>
      <c r="C32" s="25"/>
      <c r="D32" s="25"/>
      <c r="E32" s="25"/>
      <c r="F32" s="5"/>
      <c r="G32" s="60" t="s">
        <v>13</v>
      </c>
      <c r="H32" s="80">
        <f>H1+4.25</f>
        <v>154.25</v>
      </c>
      <c r="I32" s="78"/>
      <c r="J32" s="62"/>
      <c r="K32" s="45"/>
      <c r="L32" s="45"/>
      <c r="M32" s="79"/>
      <c r="N32" s="73"/>
    </row>
    <row r="33" spans="1:14" ht="13" customHeight="1" x14ac:dyDescent="0.3">
      <c r="A33" s="5"/>
      <c r="B33" s="25"/>
      <c r="C33" s="25"/>
      <c r="D33" s="25"/>
      <c r="E33" s="25"/>
      <c r="F33" s="5"/>
      <c r="G33" s="60"/>
      <c r="H33" s="81"/>
      <c r="I33" s="78"/>
      <c r="J33" s="62"/>
      <c r="K33" s="47"/>
      <c r="L33" s="47"/>
      <c r="M33" s="79"/>
      <c r="N33" s="73"/>
    </row>
    <row r="34" spans="1:14" ht="13" customHeight="1" x14ac:dyDescent="0.3">
      <c r="A34" s="5"/>
      <c r="B34" s="25"/>
      <c r="C34" s="25"/>
      <c r="D34" s="25"/>
      <c r="E34" s="25"/>
      <c r="F34" s="5"/>
      <c r="G34" s="60" t="s">
        <v>14</v>
      </c>
      <c r="H34" s="80">
        <f>H1+4.5</f>
        <v>154.5</v>
      </c>
      <c r="I34" s="78"/>
      <c r="J34" s="62"/>
      <c r="K34" s="45"/>
      <c r="L34" s="45"/>
      <c r="M34" s="79"/>
      <c r="N34" s="73"/>
    </row>
    <row r="35" spans="1:14" ht="13" customHeight="1" x14ac:dyDescent="0.3">
      <c r="A35" s="5"/>
      <c r="B35" s="25"/>
      <c r="C35" s="25"/>
      <c r="D35" s="25"/>
      <c r="E35" s="25"/>
      <c r="F35" s="5"/>
      <c r="G35" s="60"/>
      <c r="H35" s="81"/>
      <c r="I35" s="78"/>
      <c r="J35" s="62"/>
      <c r="K35" s="47"/>
      <c r="L35" s="47"/>
      <c r="M35" s="79"/>
      <c r="N35" s="73"/>
    </row>
    <row r="36" spans="1:14" ht="13" customHeight="1" x14ac:dyDescent="0.3">
      <c r="A36" s="5"/>
      <c r="B36" s="25"/>
      <c r="C36" s="25"/>
      <c r="D36" s="25"/>
      <c r="E36" s="25"/>
      <c r="F36" s="5"/>
      <c r="G36" s="60" t="s">
        <v>15</v>
      </c>
      <c r="H36" s="80">
        <f>H1+4.75</f>
        <v>154.75</v>
      </c>
      <c r="I36" s="78"/>
      <c r="J36" s="62"/>
      <c r="K36" s="45"/>
      <c r="L36" s="45"/>
      <c r="M36" s="79"/>
      <c r="N36" s="73"/>
    </row>
    <row r="37" spans="1:14" ht="13" customHeight="1" x14ac:dyDescent="0.3">
      <c r="A37" s="5"/>
      <c r="B37" s="25"/>
      <c r="C37" s="25"/>
      <c r="D37" s="25"/>
      <c r="E37" s="25"/>
      <c r="F37" s="5"/>
      <c r="G37" s="60"/>
      <c r="H37" s="81"/>
      <c r="I37" s="78"/>
      <c r="J37" s="62"/>
      <c r="K37" s="47"/>
      <c r="L37" s="47"/>
      <c r="M37" s="79"/>
      <c r="N37" s="73"/>
    </row>
    <row r="38" spans="1:14" ht="13" customHeight="1" x14ac:dyDescent="0.3">
      <c r="A38" s="5"/>
      <c r="B38" s="25"/>
      <c r="C38" s="25"/>
      <c r="D38" s="25"/>
      <c r="E38" s="25"/>
      <c r="F38" s="5"/>
      <c r="G38" s="60" t="s">
        <v>16</v>
      </c>
      <c r="H38" s="80">
        <f>H1+5</f>
        <v>155</v>
      </c>
      <c r="I38" s="61"/>
      <c r="J38" s="62"/>
      <c r="K38" s="45"/>
      <c r="L38" s="45"/>
      <c r="M38" s="79"/>
      <c r="N38" s="73"/>
    </row>
    <row r="39" spans="1:14" ht="13" customHeight="1" thickBot="1" x14ac:dyDescent="0.35">
      <c r="A39" s="5"/>
      <c r="B39" s="25"/>
      <c r="C39" s="25"/>
      <c r="D39" s="25"/>
      <c r="E39" s="25"/>
      <c r="F39" s="5"/>
      <c r="G39" s="85"/>
      <c r="H39" s="90"/>
      <c r="I39" s="88"/>
      <c r="J39" s="89"/>
      <c r="K39" s="46"/>
      <c r="L39" s="46"/>
      <c r="M39" s="87"/>
      <c r="N39" s="91"/>
    </row>
    <row r="40" spans="1:14" ht="13" customHeight="1" x14ac:dyDescent="0.3">
      <c r="A40" s="5"/>
      <c r="B40" s="25"/>
      <c r="C40" s="25"/>
      <c r="D40" s="25"/>
      <c r="E40" s="25"/>
      <c r="F40" s="5"/>
      <c r="G40" s="38"/>
      <c r="H40" s="38"/>
      <c r="I40" s="38"/>
      <c r="J40" s="38"/>
      <c r="K40" s="38"/>
      <c r="L40" s="38"/>
      <c r="M40" s="38"/>
      <c r="N40" s="38"/>
    </row>
    <row r="41" spans="1:14" ht="79.5" customHeight="1" x14ac:dyDescent="0.35">
      <c r="A41" s="42" t="s">
        <v>41</v>
      </c>
      <c r="B41" s="43"/>
      <c r="C41" s="43"/>
      <c r="D41" s="43"/>
      <c r="E41" s="43"/>
      <c r="F41" s="43"/>
      <c r="G41" s="43"/>
      <c r="H41" s="43"/>
      <c r="I41" s="43"/>
      <c r="J41" s="44"/>
      <c r="K41" s="44"/>
      <c r="L41" s="44"/>
      <c r="M41" s="44"/>
      <c r="N41" s="44"/>
    </row>
    <row r="42" spans="1:14" ht="13" customHeight="1" x14ac:dyDescent="0.35">
      <c r="A42" s="41"/>
      <c r="B42" s="40"/>
      <c r="C42" s="40"/>
      <c r="D42" s="40"/>
      <c r="E42" s="40"/>
      <c r="F42" s="40"/>
      <c r="G42" s="40"/>
      <c r="H42" s="40"/>
      <c r="I42" s="40"/>
      <c r="J42" s="40"/>
      <c r="K42" s="40"/>
      <c r="L42" s="39"/>
      <c r="M42" s="39"/>
      <c r="N42" s="39"/>
    </row>
    <row r="43" spans="1:14" ht="13" customHeight="1" x14ac:dyDescent="0.35">
      <c r="A43" s="40"/>
      <c r="B43" s="40"/>
      <c r="C43" s="40"/>
      <c r="D43" s="40"/>
      <c r="E43" s="40"/>
      <c r="F43" s="40"/>
      <c r="G43" s="40"/>
      <c r="H43" s="40"/>
      <c r="I43" s="40"/>
      <c r="J43" s="40"/>
      <c r="K43" s="40"/>
      <c r="L43" s="3"/>
      <c r="M43" s="3"/>
    </row>
    <row r="44" spans="1:14" ht="13" customHeight="1" x14ac:dyDescent="0.35">
      <c r="A44" s="40"/>
      <c r="B44" s="40"/>
      <c r="C44" s="40"/>
      <c r="D44" s="40"/>
      <c r="E44" s="40"/>
      <c r="F44" s="40"/>
      <c r="G44" s="40"/>
      <c r="H44" s="40"/>
      <c r="I44" s="40"/>
      <c r="J44" s="40"/>
      <c r="K44" s="40"/>
      <c r="L44" s="3"/>
      <c r="M44" s="3"/>
    </row>
    <row r="45" spans="1:14" ht="13" customHeight="1" x14ac:dyDescent="0.35">
      <c r="A45" s="40"/>
      <c r="B45" s="40"/>
      <c r="C45" s="40"/>
      <c r="D45" s="40"/>
      <c r="E45" s="40"/>
      <c r="F45" s="40"/>
      <c r="G45" s="40"/>
      <c r="H45" s="40"/>
      <c r="I45" s="40"/>
      <c r="J45" s="40"/>
      <c r="K45" s="40"/>
    </row>
    <row r="46" spans="1:14" ht="13" customHeight="1" x14ac:dyDescent="0.35">
      <c r="A46" s="40"/>
      <c r="B46" s="40"/>
      <c r="C46" s="40"/>
      <c r="D46" s="40"/>
      <c r="E46" s="40"/>
      <c r="F46" s="40"/>
      <c r="G46" s="40"/>
      <c r="H46" s="40"/>
      <c r="I46" s="40"/>
      <c r="J46" s="40"/>
      <c r="K46" s="40"/>
    </row>
    <row r="47" spans="1:14" ht="13" customHeight="1" x14ac:dyDescent="0.35">
      <c r="A47" s="40"/>
      <c r="B47" s="40"/>
      <c r="C47" s="40"/>
      <c r="D47" s="40"/>
      <c r="E47" s="40"/>
      <c r="F47" s="40"/>
      <c r="G47" s="40"/>
      <c r="H47" s="40"/>
      <c r="I47" s="40"/>
      <c r="J47" s="40"/>
      <c r="K47" s="40"/>
    </row>
    <row r="48" spans="1:14" ht="25.25" customHeight="1" x14ac:dyDescent="0.3"/>
  </sheetData>
  <sheetProtection algorithmName="SHA-512" hashValue="f2nDBLsryPfaMWFBYzcO5Wu4q1hV6MxG32hGT3tFbwVT51zAEKRPgYFkt9HkKXGGLlDeP2bnBLOg/PsoLlKeYQ==" saltValue="4ZCuasI/v0OkaXlss4/Qfw==" spinCount="100000" sheet="1" selectLockedCells="1"/>
  <protectedRanges>
    <protectedRange sqref="C1:C2" name="Eingabefelder"/>
  </protectedRanges>
  <mergeCells count="144">
    <mergeCell ref="H20:H21"/>
    <mergeCell ref="I20:I21"/>
    <mergeCell ref="J20:J21"/>
    <mergeCell ref="M20:M21"/>
    <mergeCell ref="N20:N21"/>
    <mergeCell ref="J28:J29"/>
    <mergeCell ref="M28:M29"/>
    <mergeCell ref="N26:N27"/>
    <mergeCell ref="M38:M39"/>
    <mergeCell ref="H22:H23"/>
    <mergeCell ref="H24:H25"/>
    <mergeCell ref="M32:M33"/>
    <mergeCell ref="N30:N31"/>
    <mergeCell ref="M34:M35"/>
    <mergeCell ref="N32:N33"/>
    <mergeCell ref="N34:N35"/>
    <mergeCell ref="I38:I39"/>
    <mergeCell ref="J38:J39"/>
    <mergeCell ref="H38:H39"/>
    <mergeCell ref="H26:H27"/>
    <mergeCell ref="N38:N39"/>
    <mergeCell ref="H32:H33"/>
    <mergeCell ref="H34:H35"/>
    <mergeCell ref="G18:G19"/>
    <mergeCell ref="I12:I13"/>
    <mergeCell ref="J12:J13"/>
    <mergeCell ref="I22:I23"/>
    <mergeCell ref="J22:J23"/>
    <mergeCell ref="M22:M23"/>
    <mergeCell ref="G20:G21"/>
    <mergeCell ref="I28:I29"/>
    <mergeCell ref="G16:G17"/>
    <mergeCell ref="G14:G15"/>
    <mergeCell ref="H14:H15"/>
    <mergeCell ref="I18:I19"/>
    <mergeCell ref="J18:J19"/>
    <mergeCell ref="M14:M15"/>
    <mergeCell ref="M18:M19"/>
    <mergeCell ref="M16:M17"/>
    <mergeCell ref="I24:I25"/>
    <mergeCell ref="L18:L19"/>
    <mergeCell ref="L20:L21"/>
    <mergeCell ref="L22:L23"/>
    <mergeCell ref="L24:L25"/>
    <mergeCell ref="L26:L27"/>
    <mergeCell ref="J24:J25"/>
    <mergeCell ref="M24:M25"/>
    <mergeCell ref="G38:G39"/>
    <mergeCell ref="G36:G37"/>
    <mergeCell ref="G34:G35"/>
    <mergeCell ref="G32:G33"/>
    <mergeCell ref="G30:G31"/>
    <mergeCell ref="G28:G29"/>
    <mergeCell ref="G26:G27"/>
    <mergeCell ref="G24:G25"/>
    <mergeCell ref="G22:G23"/>
    <mergeCell ref="N12:N13"/>
    <mergeCell ref="H8:H9"/>
    <mergeCell ref="I6:I7"/>
    <mergeCell ref="J6:J7"/>
    <mergeCell ref="M6:M7"/>
    <mergeCell ref="I8:I9"/>
    <mergeCell ref="M12:M13"/>
    <mergeCell ref="J8:J9"/>
    <mergeCell ref="H6:H7"/>
    <mergeCell ref="H10:H11"/>
    <mergeCell ref="H12:H13"/>
    <mergeCell ref="N6:N7"/>
    <mergeCell ref="I10:I11"/>
    <mergeCell ref="J10:J11"/>
    <mergeCell ref="M10:M11"/>
    <mergeCell ref="N8:N9"/>
    <mergeCell ref="N18:N19"/>
    <mergeCell ref="L28:L29"/>
    <mergeCell ref="I16:I17"/>
    <mergeCell ref="J16:J17"/>
    <mergeCell ref="N16:N17"/>
    <mergeCell ref="N14:N15"/>
    <mergeCell ref="N36:N37"/>
    <mergeCell ref="H28:H29"/>
    <mergeCell ref="L16:L17"/>
    <mergeCell ref="H36:H37"/>
    <mergeCell ref="M36:M37"/>
    <mergeCell ref="I36:I37"/>
    <mergeCell ref="J36:J37"/>
    <mergeCell ref="H30:H31"/>
    <mergeCell ref="M30:M31"/>
    <mergeCell ref="I34:I35"/>
    <mergeCell ref="J34:J35"/>
    <mergeCell ref="I32:I33"/>
    <mergeCell ref="J32:J33"/>
    <mergeCell ref="I30:I31"/>
    <mergeCell ref="J30:J31"/>
    <mergeCell ref="L30:L31"/>
    <mergeCell ref="L32:L33"/>
    <mergeCell ref="L34:L35"/>
    <mergeCell ref="H1:I1"/>
    <mergeCell ref="K8:K9"/>
    <mergeCell ref="K10:K11"/>
    <mergeCell ref="L8:L9"/>
    <mergeCell ref="L10:L11"/>
    <mergeCell ref="L12:L13"/>
    <mergeCell ref="L14:L15"/>
    <mergeCell ref="A1:B1"/>
    <mergeCell ref="A2:B2"/>
    <mergeCell ref="A3:B4"/>
    <mergeCell ref="C3:C4"/>
    <mergeCell ref="G6:G7"/>
    <mergeCell ref="G12:G13"/>
    <mergeCell ref="G10:G11"/>
    <mergeCell ref="G8:G9"/>
    <mergeCell ref="I14:I15"/>
    <mergeCell ref="J14:J15"/>
    <mergeCell ref="G3:N4"/>
    <mergeCell ref="N10:N11"/>
    <mergeCell ref="A9:E23"/>
    <mergeCell ref="N22:N23"/>
    <mergeCell ref="M8:M9"/>
    <mergeCell ref="K6:K7"/>
    <mergeCell ref="L6:L7"/>
    <mergeCell ref="A41:N41"/>
    <mergeCell ref="L38:L39"/>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L36:L37"/>
    <mergeCell ref="N24:N25"/>
    <mergeCell ref="N28:N29"/>
    <mergeCell ref="I26:I27"/>
    <mergeCell ref="J26:J27"/>
    <mergeCell ref="M26:M27"/>
    <mergeCell ref="H16:H17"/>
    <mergeCell ref="H18:H19"/>
  </mergeCells>
  <pageMargins left="0.25" right="0.25" top="0.75" bottom="0.75" header="0.3" footer="0.3"/>
  <pageSetup paperSize="9" scale="76" fitToWidth="0" orientation="landscape" horizontalDpi="300" verticalDpi="300" r:id="rId1"/>
  <headerFooter>
    <oddHeader>&amp;L&amp;"-,Fett"&amp;12Bitte Körpergewicht, Körpergröße und MTX-Startdatum/-uhrzeit eintragen, dann ausdrucken                                     &amp;18Patientenpickerl</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vt:lpstr>
      <vt:lpstr>Tabelle!Druckbereich</vt:lpstr>
    </vt:vector>
  </TitlesOfParts>
  <Company>Ordensklinikum Linz Elisabethinen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Weltermann, Ansgar</dc:creator>
  <cp:lastModifiedBy>Pichler, Thomas</cp:lastModifiedBy>
  <cp:lastPrinted>2020-06-25T11:51:51Z</cp:lastPrinted>
  <dcterms:created xsi:type="dcterms:W3CDTF">2017-10-12T14:36:57Z</dcterms:created>
  <dcterms:modified xsi:type="dcterms:W3CDTF">2020-06-25T11:52:26Z</dcterms:modified>
</cp:coreProperties>
</file>