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H:\7.ALL\"/>
    </mc:Choice>
  </mc:AlternateContent>
  <xr:revisionPtr revIDLastSave="0" documentId="13_ncr:1_{279A6E84-B425-484D-814B-C64597B758B2}" xr6:coauthVersionLast="36" xr6:coauthVersionMax="36" xr10:uidLastSave="{00000000-0000-0000-0000-000000000000}"/>
  <bookViews>
    <workbookView xWindow="0" yWindow="0" windowWidth="19200" windowHeight="6495" xr2:uid="{00000000-000D-0000-FFFF-FFFF00000000}"/>
  </bookViews>
  <sheets>
    <sheet name="Tabelle" sheetId="2" r:id="rId1"/>
  </sheets>
  <definedNames>
    <definedName name="_xlnm.Print_Area" localSheetId="0">Tabelle!$A$1:$M$45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2" l="1"/>
  <c r="I39" i="2"/>
  <c r="I37" i="2"/>
  <c r="I35" i="2"/>
  <c r="I33" i="2"/>
  <c r="I31" i="2"/>
  <c r="I29" i="2"/>
  <c r="I27" i="2"/>
  <c r="I25" i="2"/>
  <c r="I23" i="2"/>
  <c r="I21" i="2"/>
  <c r="I19" i="2"/>
  <c r="I17" i="2"/>
  <c r="I15" i="2"/>
  <c r="I13" i="2"/>
  <c r="I11" i="2"/>
  <c r="I7" i="2"/>
  <c r="I5" i="2"/>
  <c r="I9" i="2" s="1"/>
  <c r="C3" i="2" l="1"/>
  <c r="D15" i="2" l="1"/>
  <c r="D16" i="2"/>
  <c r="D19" i="2"/>
  <c r="D18" i="2"/>
  <c r="D17" i="2"/>
  <c r="D27" i="2"/>
  <c r="D33" i="2"/>
  <c r="D24" i="2"/>
  <c r="D30" i="2"/>
  <c r="D34" i="2"/>
  <c r="D14" i="2"/>
  <c r="D25" i="2"/>
  <c r="D31" i="2"/>
  <c r="D35" i="2"/>
  <c r="D23" i="2"/>
  <c r="D22" i="2"/>
  <c r="D26" i="2"/>
  <c r="D32" i="2"/>
</calcChain>
</file>

<file path=xl/sharedStrings.xml><?xml version="1.0" encoding="utf-8"?>
<sst xmlns="http://schemas.openxmlformats.org/spreadsheetml/2006/main" count="139" uniqueCount="68">
  <si>
    <t>Körpergewicht (kg)</t>
  </si>
  <si>
    <t>Körpergröße (cm)</t>
  </si>
  <si>
    <t>Stunde</t>
  </si>
  <si>
    <t>3,1 - 4,0</t>
  </si>
  <si>
    <t>Datum</t>
  </si>
  <si>
    <t>≤150,0</t>
  </si>
  <si>
    <t>&gt;150,0</t>
  </si>
  <si>
    <t>-</t>
  </si>
  <si>
    <t>2,1 - 3,0</t>
  </si>
  <si>
    <t>4,1 - 5,0</t>
  </si>
  <si>
    <t>&gt;5,0</t>
  </si>
  <si>
    <t>&lt;3,0</t>
  </si>
  <si>
    <t>1,1 - 2,0</t>
  </si>
  <si>
    <t>≤0,25</t>
  </si>
  <si>
    <t>0,26 - 1,0</t>
  </si>
  <si>
    <t>Signatur
Arzt</t>
  </si>
  <si>
    <t xml:space="preserve"> Vidierung  Pflege</t>
  </si>
  <si>
    <t>KOF (m2)</t>
  </si>
  <si>
    <t>10 min</t>
  </si>
  <si>
    <t>Trägerlösung
(NaCl 0,9%)</t>
  </si>
  <si>
    <t>&gt;5</t>
  </si>
  <si>
    <t>250 ml</t>
  </si>
  <si>
    <t>100 ml</t>
  </si>
  <si>
    <t xml:space="preserve">Start MTX  </t>
  </si>
  <si>
    <t>Stunde nach 
MTX-Beginn</t>
  </si>
  <si>
    <t>Stunde 24 
(Ende MTX)</t>
  </si>
  <si>
    <t xml:space="preserve">   mg /            ml /            min</t>
  </si>
  <si>
    <t xml:space="preserve">Stunde 0 </t>
  </si>
  <si>
    <t>&lt;0,4</t>
  </si>
  <si>
    <t>0,4 - 1,0</t>
  </si>
  <si>
    <t>1,0 - 2,0</t>
  </si>
  <si>
    <t>&lt;1</t>
  </si>
  <si>
    <t>MTX-Spiegel 
(µmol/l)</t>
  </si>
  <si>
    <t xml:space="preserve"> MTX-Spiegel 
(µmol/l)</t>
  </si>
  <si>
    <t>um 2:00 Uhr (36 Std. nach MTX Beginn): 
Abnahme eines Serumröhrchen --&gt; im Kühlschrank lagern, Messung um 8:00 Uhr</t>
  </si>
  <si>
    <t>Laufzeit / Anmerkung</t>
  </si>
  <si>
    <t>36 h</t>
  </si>
  <si>
    <t>42 h</t>
  </si>
  <si>
    <t>48 h</t>
  </si>
  <si>
    <t>54 h</t>
  </si>
  <si>
    <t>60 h</t>
  </si>
  <si>
    <t>66 h</t>
  </si>
  <si>
    <t>72 h</t>
  </si>
  <si>
    <t>78 h</t>
  </si>
  <si>
    <t>84 h</t>
  </si>
  <si>
    <t>90 h</t>
  </si>
  <si>
    <t>96 h</t>
  </si>
  <si>
    <t>102 h</t>
  </si>
  <si>
    <t>108 h</t>
  </si>
  <si>
    <t>114 h</t>
  </si>
  <si>
    <t>120 h</t>
  </si>
  <si>
    <t>126 h</t>
  </si>
  <si>
    <t>132 h</t>
  </si>
  <si>
    <t>&gt;3,0</t>
  </si>
  <si>
    <r>
      <t xml:space="preserve">um 2:00 Uhr (36 Std. nach MTX Beginn): 
Abnahme eines Serumröhrchen --&gt; </t>
    </r>
    <r>
      <rPr>
        <sz val="8"/>
        <color rgb="FFFF0000"/>
        <rFont val="Calibri"/>
        <family val="2"/>
        <scheme val="minor"/>
      </rPr>
      <t>Messung des MTX-Spiegels unmittelbar nach Abnahme</t>
    </r>
    <r>
      <rPr>
        <sz val="8"/>
        <color theme="1"/>
        <rFont val="Calibri"/>
        <family val="2"/>
        <scheme val="minor"/>
      </rPr>
      <t xml:space="preserve"> 
</t>
    </r>
    <r>
      <rPr>
        <b/>
        <sz val="8"/>
        <color rgb="FFFF0000"/>
        <rFont val="Calibri"/>
        <family val="2"/>
        <scheme val="minor"/>
      </rPr>
      <t>(Ankündigung im Labor)</t>
    </r>
  </si>
  <si>
    <r>
      <t xml:space="preserve">Dosis Ca-Folinat (mg) = 
</t>
    </r>
    <r>
      <rPr>
        <sz val="9"/>
        <rFont val="Calibri"/>
        <family val="2"/>
        <scheme val="minor"/>
      </rPr>
      <t>MTX Spiegel (µmol/l) x KG (kg)</t>
    </r>
  </si>
  <si>
    <r>
      <t xml:space="preserve">Dosis Ca-Folinat (mg) = 
</t>
    </r>
    <r>
      <rPr>
        <sz val="9"/>
        <rFont val="Calibri"/>
        <family val="2"/>
        <scheme val="minor"/>
      </rPr>
      <t>MTX Spiegel (µmol/l) x KG (kg</t>
    </r>
    <r>
      <rPr>
        <b/>
        <sz val="9"/>
        <rFont val="Calibri"/>
        <family val="2"/>
        <scheme val="minor"/>
      </rPr>
      <t>)</t>
    </r>
  </si>
  <si>
    <r>
      <rPr>
        <b/>
        <sz val="9"/>
        <rFont val="Calibri"/>
        <family val="2"/>
        <scheme val="minor"/>
      </rPr>
      <t xml:space="preserve">Dosis Ca-Folinat (mg) = </t>
    </r>
    <r>
      <rPr>
        <sz val="9"/>
        <rFont val="Calibri"/>
        <family val="2"/>
        <scheme val="minor"/>
      </rPr>
      <t xml:space="preserve">
MTX Spiegel (µmol/l) x KG (kg)</t>
    </r>
  </si>
  <si>
    <r>
      <rPr>
        <b/>
        <sz val="9"/>
        <rFont val="Calibri"/>
        <family val="2"/>
        <scheme val="minor"/>
      </rPr>
      <t xml:space="preserve">Laufzeit (Minuten)* = 
</t>
    </r>
    <r>
      <rPr>
        <sz val="9"/>
        <rFont val="Calibri"/>
        <family val="2"/>
        <scheme val="minor"/>
      </rPr>
      <t>Dosis Ca-Folinat (mg)/100</t>
    </r>
  </si>
  <si>
    <r>
      <rPr>
        <b/>
        <sz val="9"/>
        <rFont val="Calibri"/>
        <family val="2"/>
        <scheme val="minor"/>
      </rPr>
      <t xml:space="preserve">Laufzeit (Minuten)* = 
</t>
    </r>
    <r>
      <rPr>
        <sz val="9"/>
        <rFont val="Calibri"/>
        <family val="2"/>
        <scheme val="minor"/>
      </rPr>
      <t>Dosis Ca-Folinat (mg) / 100</t>
    </r>
  </si>
  <si>
    <t xml:space="preserve"> Dosis Ca-Folinat (mg) /
Volumen NaCl 0,9% / Laufzeit</t>
  </si>
  <si>
    <t>Ca-Folinat 
(mg/m2)</t>
  </si>
  <si>
    <t xml:space="preserve">Berechnete 
Ca-Folinat-Dosis (mg) </t>
  </si>
  <si>
    <r>
      <t xml:space="preserve">Calciumfolinat-Rescue für MTX; </t>
    </r>
    <r>
      <rPr>
        <b/>
        <sz val="16"/>
        <color rgb="FFFF0000"/>
        <rFont val="Calibri"/>
        <family val="2"/>
        <scheme val="minor"/>
      </rPr>
      <t>Indikation ALL</t>
    </r>
  </si>
  <si>
    <t>Doppelklick --&gt; Datum und Uhrzeit ändern --&gt; Enter</t>
  </si>
  <si>
    <t>Eingabe des Datums und Uhrzeit wie folgt: TT.MM.YYYY hh:mm</t>
  </si>
  <si>
    <r>
      <t xml:space="preserve">Anmerkung: Vermeidung folgender Medikamente: Nicht-steroidale Antiphlogistika, Penicillin, ß-Lactame, Cotrimoxazol, PPI;  Keine i.v. Röntgen-Kontrastmittel vor oder während HDMTX-Therapie!
Bei MTX-Spiegeln &gt; 1000 µmol/l oder bei klinischem Verdacht auf Toxizität, v.a. Nierenversagen, sollte auch bei normalem Spiegelverlauf mit dem MTX-Rescue begonnen werden. 
</t>
    </r>
    <r>
      <rPr>
        <sz val="9"/>
        <color rgb="FFFF0000"/>
        <rFont val="Calibri"/>
        <family val="2"/>
        <scheme val="minor"/>
      </rPr>
      <t>Bei stark erhöhten MTX-Spiegeln und gleichzeitig klinischer Toxizität Gabe von Carboxypeptidase G2 (Voraxaze</t>
    </r>
    <r>
      <rPr>
        <sz val="9"/>
        <color rgb="FFFF0000"/>
        <rFont val="Calibri"/>
        <family val="2"/>
      </rPr>
      <t>®</t>
    </r>
    <r>
      <rPr>
        <sz val="9"/>
        <color rgb="FFFF0000"/>
        <rFont val="Calibri"/>
        <family val="2"/>
        <scheme val="minor"/>
      </rPr>
      <t xml:space="preserve">) als Antidot (siehe Leitlinie "Tumortherapeutika und standardisierte Begleitmedikationen". Merke: Falsch erhöhte MTX-Spiegel können bei einigen Labortests vorkommen.     Alternativ: Hämodialyse mit High-Flux-Dialysator (siehe Fachinfo MTX).                                                                                                                                    </t>
    </r>
    <r>
      <rPr>
        <sz val="9"/>
        <color theme="1"/>
        <rFont val="Calibri"/>
        <family val="2"/>
        <scheme val="minor"/>
      </rPr>
      <t xml:space="preserve">                                                                                                                                                                                                                                                                                                                                                                                                  Die Dosierungsempfehlungen für den Ca-Folinat-Rescue wurde mit größter Sorgfalt erstellt. Es wird jedoch ausdrücklich darauf hingewiesen, dass es sich hierbei nur um eine Empfehlung zur Berechnung handelt. Die verantwortliche Ärzt*in muss vor der Anwendung des Ergebnisses den Zeitpunkte der MTX-Messungen und der Dosisempfehlungen für Ca-Folinat gemäß der aktuellen Literatur überprüfen sowie einer sorgfältigen Kontrolle und unabhängigen Plausibilitätsprüfung der errechneten Dosierungen unterziehen. Es erfolgt daher nochmals explizit der Hinweis, dass der Ersteller für die mit dem Excel-file berechneten Dosierungen für Ca-Folinat keine Haftung für die Richtigkeit Vollständigkeit, und Aktualität der bereitgestellte Inhalte übernimmt.       </t>
    </r>
  </si>
  <si>
    <r>
      <t xml:space="preserve">Fortführung MTX-Spiegelbestimmungen und Ca-Folinatdosierungen alle 6 Stunden wie zu Stunde 54,  bis der MTX-Spiegel </t>
    </r>
    <r>
      <rPr>
        <b/>
        <sz val="9"/>
        <color theme="1"/>
        <rFont val="Calibri"/>
        <family val="2"/>
      </rPr>
      <t>&lt;</t>
    </r>
    <r>
      <rPr>
        <b/>
        <sz val="9"/>
        <color theme="1"/>
        <rFont val="Calibri"/>
        <family val="2"/>
        <scheme val="minor"/>
      </rPr>
      <t>0,25 µmol/l beträgt. Dabei ist das Ca-Folinat-Dosierungsschema von Stunde "54" anzuwenden. 
* Die berechnete Laufzeit von Ca-Folinat ist unbedingt einzuhalten (max 160 mg Ca-Folinat/min). Falls die berechnete Laufzeit weniger als 15 Minuten beträgt, ist Ca-Folinat über 15 Minuten zu verabreichen.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</si>
</sst>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 \-\ hh:mm"/>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9"/>
      <color theme="1"/>
      <name val="Calibri"/>
      <family val="2"/>
    </font>
    <font>
      <b/>
      <sz val="14"/>
      <color theme="1"/>
      <name val="Calibri"/>
      <family val="2"/>
      <scheme val="minor"/>
    </font>
    <font>
      <sz val="12"/>
      <color theme="1"/>
      <name val="Calibri"/>
      <family val="2"/>
      <scheme val="minor"/>
    </font>
    <font>
      <b/>
      <sz val="12"/>
      <name val="Calibri"/>
      <family val="2"/>
      <scheme val="minor"/>
    </font>
    <font>
      <b/>
      <sz val="16"/>
      <color theme="1"/>
      <name val="Calibri"/>
      <family val="2"/>
      <scheme val="minor"/>
    </font>
    <font>
      <sz val="9"/>
      <name val="Calibri"/>
      <family val="2"/>
      <scheme val="minor"/>
    </font>
    <font>
      <b/>
      <sz val="9"/>
      <name val="Calibri"/>
      <family val="2"/>
      <scheme val="minor"/>
    </font>
    <font>
      <b/>
      <sz val="11"/>
      <name val="Calibri"/>
      <family val="2"/>
      <scheme val="minor"/>
    </font>
    <font>
      <b/>
      <sz val="10"/>
      <color theme="1"/>
      <name val="Calibri"/>
      <family val="2"/>
      <scheme val="minor"/>
    </font>
    <font>
      <sz val="8"/>
      <color rgb="FFFF0000"/>
      <name val="Calibri"/>
      <family val="2"/>
      <scheme val="minor"/>
    </font>
    <font>
      <b/>
      <sz val="8"/>
      <name val="Calibri"/>
      <family val="2"/>
      <scheme val="minor"/>
    </font>
    <font>
      <sz val="8"/>
      <name val="Calibri"/>
      <family val="2"/>
      <scheme val="minor"/>
    </font>
    <font>
      <b/>
      <sz val="8"/>
      <color rgb="FFFF0000"/>
      <name val="Calibri"/>
      <family val="2"/>
      <scheme val="minor"/>
    </font>
    <font>
      <sz val="9"/>
      <color rgb="FFFF0000"/>
      <name val="Calibri"/>
      <family val="2"/>
      <scheme val="minor"/>
    </font>
    <font>
      <sz val="9"/>
      <color rgb="FFFF0000"/>
      <name val="Calibri"/>
      <family val="2"/>
    </font>
    <font>
      <b/>
      <sz val="16"/>
      <color rgb="FFFF0000"/>
      <name val="Calibri"/>
      <family val="2"/>
      <scheme val="minor"/>
    </font>
    <font>
      <b/>
      <sz val="9"/>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92D050"/>
        <bgColor indexed="64"/>
      </patternFill>
    </fill>
    <fill>
      <patternFill patternType="solid">
        <fgColor rgb="FFCCEC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27">
    <xf numFmtId="0" fontId="0" fillId="0" borderId="0" xfId="0"/>
    <xf numFmtId="0" fontId="4" fillId="0" borderId="0" xfId="0" applyFont="1"/>
    <xf numFmtId="0" fontId="4" fillId="0" borderId="0" xfId="0" applyFont="1" applyAlignment="1">
      <alignment horizontal="center"/>
    </xf>
    <xf numFmtId="0" fontId="4" fillId="0" borderId="0" xfId="0" applyFont="1" applyBorder="1"/>
    <xf numFmtId="0" fontId="4" fillId="0" borderId="0" xfId="0" applyFont="1" applyProtection="1"/>
    <xf numFmtId="0" fontId="4" fillId="0" borderId="0" xfId="0" applyFont="1" applyAlignment="1" applyProtection="1">
      <alignment vertical="center"/>
    </xf>
    <xf numFmtId="49" fontId="4" fillId="0" borderId="3" xfId="0" applyNumberFormat="1"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0" fontId="5" fillId="2" borderId="27" xfId="0" applyFont="1" applyFill="1" applyBorder="1" applyAlignment="1" applyProtection="1">
      <alignment horizontal="center" vertical="center" wrapText="1"/>
    </xf>
    <xf numFmtId="49" fontId="4" fillId="0" borderId="28" xfId="0" applyNumberFormat="1" applyFont="1" applyBorder="1" applyAlignment="1" applyProtection="1">
      <alignment horizontal="center" vertical="center"/>
    </xf>
    <xf numFmtId="1" fontId="5" fillId="0" borderId="21" xfId="0" applyNumberFormat="1" applyFont="1" applyBorder="1" applyAlignment="1" applyProtection="1">
      <alignment horizontal="center" vertical="center"/>
    </xf>
    <xf numFmtId="0" fontId="2" fillId="0" borderId="0" xfId="0" applyFont="1" applyBorder="1" applyAlignment="1" applyProtection="1">
      <alignment vertical="top" wrapText="1"/>
    </xf>
    <xf numFmtId="0" fontId="4" fillId="0" borderId="18" xfId="0" applyFont="1" applyBorder="1" applyAlignment="1" applyProtection="1">
      <alignment horizontal="center" vertical="center"/>
    </xf>
    <xf numFmtId="0" fontId="4" fillId="0" borderId="0" xfId="0" applyFont="1" applyFill="1" applyBorder="1" applyAlignment="1" applyProtection="1">
      <alignment vertical="center"/>
    </xf>
    <xf numFmtId="49" fontId="4" fillId="5" borderId="7" xfId="0" applyNumberFormat="1" applyFont="1" applyFill="1" applyBorder="1" applyAlignment="1" applyProtection="1">
      <alignment horizontal="center" vertical="center"/>
    </xf>
    <xf numFmtId="49" fontId="4" fillId="5" borderId="2" xfId="0" applyNumberFormat="1"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1" fontId="5" fillId="0" borderId="1" xfId="0" applyNumberFormat="1" applyFont="1" applyBorder="1" applyAlignment="1" applyProtection="1">
      <alignment horizontal="center" vertical="center"/>
    </xf>
    <xf numFmtId="0" fontId="5" fillId="2" borderId="14" xfId="0" applyFont="1" applyFill="1" applyBorder="1" applyAlignment="1" applyProtection="1">
      <alignment horizontal="left" vertical="center"/>
    </xf>
    <xf numFmtId="0" fontId="5" fillId="2" borderId="8" xfId="0" applyFont="1" applyFill="1" applyBorder="1" applyAlignment="1" applyProtection="1">
      <alignment horizontal="center" vertical="center" wrapText="1"/>
    </xf>
    <xf numFmtId="1" fontId="5" fillId="5" borderId="16" xfId="0" applyNumberFormat="1" applyFont="1" applyFill="1" applyBorder="1" applyAlignment="1" applyProtection="1">
      <alignment horizontal="center" vertical="center"/>
    </xf>
    <xf numFmtId="0" fontId="4" fillId="5" borderId="36" xfId="0" applyFont="1" applyFill="1" applyBorder="1" applyAlignment="1" applyProtection="1">
      <alignment horizontal="center" vertical="center"/>
    </xf>
    <xf numFmtId="1" fontId="5" fillId="5" borderId="37" xfId="0" applyNumberFormat="1" applyFont="1" applyFill="1" applyBorder="1" applyAlignment="1" applyProtection="1">
      <alignment horizontal="center" vertical="center"/>
    </xf>
    <xf numFmtId="0" fontId="4" fillId="0" borderId="20" xfId="0" applyFont="1" applyBorder="1" applyAlignment="1" applyProtection="1">
      <alignment horizontal="center" vertical="center"/>
    </xf>
    <xf numFmtId="0" fontId="4" fillId="5" borderId="15"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49" fontId="4" fillId="0" borderId="7" xfId="0" applyNumberFormat="1" applyFont="1" applyBorder="1" applyAlignment="1" applyProtection="1">
      <alignment horizontal="center" vertical="center"/>
    </xf>
    <xf numFmtId="0" fontId="16" fillId="0" borderId="0" xfId="0" applyFont="1" applyBorder="1" applyAlignment="1" applyProtection="1">
      <alignment horizontal="left" vertical="top" wrapText="1"/>
    </xf>
    <xf numFmtId="49" fontId="4" fillId="5" borderId="9" xfId="0" applyNumberFormat="1" applyFont="1" applyFill="1" applyBorder="1" applyAlignment="1" applyProtection="1">
      <alignment horizontal="center" vertical="center"/>
    </xf>
    <xf numFmtId="0" fontId="5" fillId="2" borderId="29"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xf>
    <xf numFmtId="1" fontId="5" fillId="0" borderId="22" xfId="0" applyNumberFormat="1" applyFont="1" applyBorder="1" applyAlignment="1" applyProtection="1">
      <alignment horizontal="center" vertical="center"/>
    </xf>
    <xf numFmtId="1" fontId="5" fillId="5" borderId="40" xfId="0" applyNumberFormat="1" applyFont="1" applyFill="1" applyBorder="1" applyAlignment="1" applyProtection="1">
      <alignment horizontal="center" vertical="center"/>
    </xf>
    <xf numFmtId="1" fontId="5" fillId="0" borderId="19" xfId="0" applyNumberFormat="1" applyFont="1" applyBorder="1" applyAlignment="1" applyProtection="1">
      <alignment horizontal="center" vertical="center"/>
    </xf>
    <xf numFmtId="1" fontId="5" fillId="5" borderId="17" xfId="0" applyNumberFormat="1" applyFont="1" applyFill="1" applyBorder="1" applyAlignment="1" applyProtection="1">
      <alignment horizontal="center" vertical="center"/>
    </xf>
    <xf numFmtId="0" fontId="0" fillId="0" borderId="0" xfId="0" applyFont="1" applyBorder="1" applyAlignment="1" applyProtection="1">
      <alignment vertical="center"/>
    </xf>
    <xf numFmtId="0" fontId="5" fillId="2" borderId="33" xfId="0" applyFont="1" applyFill="1" applyBorder="1" applyAlignment="1" applyProtection="1">
      <alignment horizontal="center" vertical="center" wrapText="1"/>
    </xf>
    <xf numFmtId="0" fontId="0" fillId="0" borderId="7" xfId="0" applyFont="1" applyBorder="1" applyAlignment="1" applyProtection="1">
      <alignment vertical="center"/>
    </xf>
    <xf numFmtId="0" fontId="9" fillId="4" borderId="6" xfId="0" applyFont="1" applyFill="1" applyBorder="1" applyAlignment="1" applyProtection="1">
      <alignment horizontal="right" vertical="center"/>
      <protection locked="0"/>
    </xf>
    <xf numFmtId="0" fontId="9" fillId="4" borderId="10" xfId="0" applyFont="1" applyFill="1" applyBorder="1" applyAlignment="1" applyProtection="1">
      <alignment horizontal="right" vertical="center"/>
      <protection locked="0"/>
    </xf>
    <xf numFmtId="0" fontId="0" fillId="0" borderId="46" xfId="0" applyFont="1" applyBorder="1" applyAlignment="1" applyProtection="1">
      <alignment vertical="center"/>
    </xf>
    <xf numFmtId="0" fontId="7" fillId="0" borderId="47" xfId="0" applyFont="1" applyBorder="1" applyAlignment="1" applyProtection="1">
      <alignment vertical="center"/>
    </xf>
    <xf numFmtId="2" fontId="7" fillId="2" borderId="48" xfId="0" applyNumberFormat="1" applyFont="1" applyFill="1" applyBorder="1" applyAlignment="1" applyProtection="1">
      <alignment horizontal="right" vertical="center"/>
    </xf>
    <xf numFmtId="0" fontId="0" fillId="0" borderId="4" xfId="0" applyFont="1" applyBorder="1" applyAlignment="1" applyProtection="1">
      <alignment horizontal="left" vertical="center"/>
    </xf>
    <xf numFmtId="0" fontId="14" fillId="2" borderId="33" xfId="0" applyFont="1" applyFill="1" applyBorder="1" applyAlignment="1" applyProtection="1">
      <alignment vertical="center" wrapText="1"/>
    </xf>
    <xf numFmtId="0" fontId="14" fillId="2" borderId="34" xfId="0" applyFont="1" applyFill="1" applyBorder="1" applyAlignment="1" applyProtection="1">
      <alignment horizontal="center" vertical="center" wrapText="1"/>
    </xf>
    <xf numFmtId="0" fontId="14" fillId="2" borderId="44" xfId="0" applyFont="1" applyFill="1" applyBorder="1" applyAlignment="1" applyProtection="1">
      <alignment horizontal="center" vertical="center" wrapText="1"/>
    </xf>
    <xf numFmtId="0" fontId="4" fillId="0" borderId="4" xfId="0" applyFont="1" applyBorder="1"/>
    <xf numFmtId="0" fontId="4" fillId="0" borderId="35" xfId="0" applyFont="1" applyBorder="1" applyAlignment="1" applyProtection="1">
      <alignment horizontal="left" vertical="center"/>
    </xf>
    <xf numFmtId="0" fontId="4" fillId="0" borderId="11" xfId="0" applyFont="1" applyBorder="1" applyAlignment="1" applyProtection="1">
      <alignment horizontal="left" vertical="center"/>
    </xf>
    <xf numFmtId="0" fontId="10" fillId="0" borderId="26" xfId="0" applyFont="1" applyBorder="1" applyAlignment="1" applyProtection="1">
      <alignment horizontal="left" vertical="center"/>
    </xf>
    <xf numFmtId="0" fontId="10" fillId="0" borderId="35" xfId="0" applyFont="1" applyBorder="1" applyAlignment="1" applyProtection="1">
      <alignment horizontal="left" vertical="center"/>
    </xf>
    <xf numFmtId="0" fontId="10" fillId="0" borderId="11" xfId="0" applyFont="1" applyBorder="1" applyAlignment="1" applyProtection="1">
      <alignment horizontal="left" vertical="center"/>
    </xf>
    <xf numFmtId="0" fontId="4" fillId="0" borderId="19" xfId="0" applyFont="1" applyBorder="1" applyAlignment="1" applyProtection="1">
      <alignment horizontal="center" vertical="center"/>
    </xf>
    <xf numFmtId="22" fontId="9" fillId="4" borderId="5" xfId="0" applyNumberFormat="1" applyFont="1" applyFill="1" applyBorder="1" applyAlignment="1" applyProtection="1">
      <alignment horizontal="left" vertical="center"/>
      <protection locked="0"/>
    </xf>
    <xf numFmtId="22" fontId="9" fillId="4" borderId="6" xfId="0" applyNumberFormat="1" applyFont="1" applyFill="1" applyBorder="1" applyAlignment="1" applyProtection="1">
      <alignment horizontal="left" vertical="center"/>
      <protection locked="0"/>
    </xf>
    <xf numFmtId="0" fontId="1" fillId="0" borderId="18" xfId="0" applyFont="1" applyBorder="1" applyAlignment="1" applyProtection="1">
      <alignment vertical="center"/>
    </xf>
    <xf numFmtId="0" fontId="1" fillId="0" borderId="20" xfId="0" applyFont="1" applyBorder="1" applyAlignment="1" applyProtection="1">
      <alignment vertical="center"/>
    </xf>
    <xf numFmtId="164" fontId="4" fillId="0" borderId="1" xfId="0" applyNumberFormat="1" applyFont="1" applyBorder="1" applyAlignment="1" applyProtection="1">
      <alignment horizontal="center" vertical="center"/>
    </xf>
    <xf numFmtId="164" fontId="4" fillId="0" borderId="21" xfId="0" applyNumberFormat="1" applyFont="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8" fillId="0" borderId="1" xfId="0" applyFont="1" applyBorder="1" applyAlignment="1" applyProtection="1">
      <alignment horizontal="right" vertical="center"/>
    </xf>
    <xf numFmtId="0" fontId="4" fillId="0" borderId="21" xfId="0" applyFont="1" applyBorder="1" applyAlignment="1" applyProtection="1">
      <alignment horizontal="right" vertical="center"/>
    </xf>
    <xf numFmtId="0" fontId="4" fillId="0" borderId="1"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1" fillId="0" borderId="15" xfId="0" applyFont="1" applyBorder="1" applyAlignment="1" applyProtection="1">
      <alignment vertical="center" wrapText="1"/>
    </xf>
    <xf numFmtId="164" fontId="4" fillId="0" borderId="16" xfId="0" applyNumberFormat="1" applyFont="1" applyBorder="1" applyAlignment="1" applyProtection="1">
      <alignment horizontal="center" vertical="center"/>
    </xf>
    <xf numFmtId="0" fontId="4" fillId="0" borderId="1" xfId="0" applyFont="1" applyBorder="1" applyAlignment="1" applyProtection="1">
      <alignment horizontal="right" vertical="center"/>
    </xf>
    <xf numFmtId="0" fontId="4" fillId="3" borderId="16"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14" fillId="0" borderId="18" xfId="0" applyFont="1" applyBorder="1" applyAlignment="1" applyProtection="1">
      <alignment vertical="center" wrapText="1"/>
    </xf>
    <xf numFmtId="0" fontId="14" fillId="0" borderId="18" xfId="0" applyFont="1" applyBorder="1" applyAlignment="1" applyProtection="1">
      <alignment vertical="center"/>
    </xf>
    <xf numFmtId="0" fontId="0" fillId="0" borderId="4" xfId="0" applyFont="1" applyBorder="1" applyAlignment="1" applyProtection="1">
      <alignment horizontal="left" vertical="center"/>
    </xf>
    <xf numFmtId="0" fontId="0" fillId="0" borderId="5" xfId="0" applyFont="1" applyBorder="1" applyAlignment="1" applyProtection="1">
      <alignment horizontal="left" vertical="center"/>
    </xf>
    <xf numFmtId="0" fontId="11" fillId="0" borderId="19"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12" fillId="0" borderId="18"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49" fontId="4" fillId="0" borderId="23"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0" fontId="11" fillId="0" borderId="18" xfId="0" applyFont="1" applyBorder="1" applyAlignment="1" applyProtection="1">
      <alignment horizontal="center" vertical="center" wrapText="1"/>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42" xfId="0" applyFont="1" applyFill="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0" fontId="11"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5" fillId="0" borderId="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39" xfId="0" applyFont="1" applyBorder="1" applyAlignment="1" applyProtection="1">
      <alignment horizontal="left" vertical="top" wrapText="1"/>
    </xf>
    <xf numFmtId="0" fontId="5" fillId="0" borderId="45" xfId="0" applyFont="1" applyBorder="1" applyAlignment="1" applyProtection="1">
      <alignment horizontal="left" vertical="top" wrapText="1"/>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4" xfId="0" applyFont="1" applyBorder="1" applyAlignment="1" applyProtection="1">
      <alignment horizontal="center" vertical="center"/>
    </xf>
    <xf numFmtId="0" fontId="3" fillId="0" borderId="43"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44" xfId="0" applyFont="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abSelected="1" view="pageLayout" zoomScale="73" zoomScaleNormal="100" zoomScalePageLayoutView="73" workbookViewId="0">
      <selection activeCell="C1" sqref="C1"/>
    </sheetView>
  </sheetViews>
  <sheetFormatPr baseColWidth="10" defaultColWidth="11.140625" defaultRowHeight="12" x14ac:dyDescent="0.2"/>
  <cols>
    <col min="1" max="1" width="5.85546875" style="1" customWidth="1"/>
    <col min="2" max="2" width="11.85546875" style="2" customWidth="1"/>
    <col min="3" max="3" width="8.85546875" style="2" customWidth="1"/>
    <col min="4" max="4" width="15.28515625" style="2" customWidth="1"/>
    <col min="5" max="5" width="11.140625" style="2" customWidth="1"/>
    <col min="6" max="6" width="32.42578125" style="2" customWidth="1"/>
    <col min="7" max="7" width="4" style="1" customWidth="1"/>
    <col min="8" max="8" width="11.85546875" style="1" customWidth="1"/>
    <col min="9" max="9" width="15.85546875" style="1" customWidth="1"/>
    <col min="10" max="10" width="12.140625" style="1" customWidth="1"/>
    <col min="11" max="11" width="29.5703125" style="1" customWidth="1"/>
    <col min="12" max="12" width="8.85546875" style="1" customWidth="1"/>
    <col min="13" max="13" width="9.85546875" style="1" customWidth="1"/>
    <col min="14" max="16384" width="11.140625" style="1"/>
  </cols>
  <sheetData>
    <row r="1" spans="1:13" ht="14.85" customHeight="1" thickBot="1" x14ac:dyDescent="0.25">
      <c r="A1" s="77" t="s">
        <v>0</v>
      </c>
      <c r="B1" s="78"/>
      <c r="C1" s="38">
        <v>80</v>
      </c>
      <c r="G1" s="4"/>
      <c r="H1" s="43" t="s">
        <v>23</v>
      </c>
      <c r="I1" s="54">
        <v>44197.583333333336</v>
      </c>
      <c r="J1" s="55"/>
      <c r="K1" s="5" t="s">
        <v>64</v>
      </c>
      <c r="L1" s="5"/>
      <c r="M1" s="5"/>
    </row>
    <row r="2" spans="1:13" ht="15" customHeight="1" thickBot="1" x14ac:dyDescent="0.25">
      <c r="A2" s="37" t="s">
        <v>1</v>
      </c>
      <c r="B2" s="35"/>
      <c r="C2" s="39">
        <v>180</v>
      </c>
      <c r="D2" s="13"/>
      <c r="E2" s="13"/>
      <c r="F2" s="13"/>
      <c r="G2" s="4"/>
      <c r="H2" s="47"/>
      <c r="I2" s="48" t="s">
        <v>65</v>
      </c>
      <c r="J2" s="48"/>
      <c r="K2" s="48"/>
      <c r="L2" s="48"/>
      <c r="M2" s="49"/>
    </row>
    <row r="3" spans="1:13" ht="15" customHeight="1" thickBot="1" x14ac:dyDescent="0.25">
      <c r="A3" s="40" t="s">
        <v>17</v>
      </c>
      <c r="B3" s="41"/>
      <c r="C3" s="42">
        <f>SQRT(C2*C1/3600)</f>
        <v>2</v>
      </c>
      <c r="D3" s="13"/>
      <c r="E3" s="13"/>
      <c r="F3" s="13"/>
      <c r="G3" s="4"/>
      <c r="H3" s="50" t="s">
        <v>63</v>
      </c>
      <c r="I3" s="51"/>
      <c r="J3" s="51"/>
      <c r="K3" s="51"/>
      <c r="L3" s="51"/>
      <c r="M3" s="52"/>
    </row>
    <row r="4" spans="1:13" ht="36.950000000000003" customHeight="1" thickBot="1" x14ac:dyDescent="0.25">
      <c r="A4" s="18" t="s">
        <v>2</v>
      </c>
      <c r="B4" s="19" t="s">
        <v>33</v>
      </c>
      <c r="C4" s="36" t="s">
        <v>61</v>
      </c>
      <c r="D4" s="8" t="s">
        <v>62</v>
      </c>
      <c r="E4" s="8" t="s">
        <v>19</v>
      </c>
      <c r="F4" s="29" t="s">
        <v>35</v>
      </c>
      <c r="G4" s="4"/>
      <c r="H4" s="44" t="s">
        <v>24</v>
      </c>
      <c r="I4" s="45" t="s">
        <v>4</v>
      </c>
      <c r="J4" s="45" t="s">
        <v>32</v>
      </c>
      <c r="K4" s="45" t="s">
        <v>60</v>
      </c>
      <c r="L4" s="45" t="s">
        <v>15</v>
      </c>
      <c r="M4" s="46" t="s">
        <v>16</v>
      </c>
    </row>
    <row r="5" spans="1:13" ht="12.95" customHeight="1" x14ac:dyDescent="0.2">
      <c r="A5" s="103">
        <v>24</v>
      </c>
      <c r="B5" s="81" t="s">
        <v>5</v>
      </c>
      <c r="C5" s="84" t="s">
        <v>7</v>
      </c>
      <c r="D5" s="86" t="s">
        <v>7</v>
      </c>
      <c r="E5" s="86" t="s">
        <v>7</v>
      </c>
      <c r="F5" s="97" t="s">
        <v>34</v>
      </c>
      <c r="G5" s="4"/>
      <c r="H5" s="67" t="s">
        <v>27</v>
      </c>
      <c r="I5" s="68">
        <f>I1</f>
        <v>44197.583333333336</v>
      </c>
      <c r="J5" s="70"/>
      <c r="K5" s="70"/>
      <c r="L5" s="70"/>
      <c r="M5" s="72"/>
    </row>
    <row r="6" spans="1:13" ht="12.95" customHeight="1" x14ac:dyDescent="0.2">
      <c r="A6" s="104"/>
      <c r="B6" s="82"/>
      <c r="C6" s="85"/>
      <c r="D6" s="87"/>
      <c r="E6" s="87"/>
      <c r="F6" s="98"/>
      <c r="G6" s="4"/>
      <c r="H6" s="56"/>
      <c r="I6" s="58"/>
      <c r="J6" s="71"/>
      <c r="K6" s="71"/>
      <c r="L6" s="71"/>
      <c r="M6" s="73"/>
    </row>
    <row r="7" spans="1:13" ht="12.95" customHeight="1" x14ac:dyDescent="0.2">
      <c r="A7" s="104"/>
      <c r="B7" s="82"/>
      <c r="C7" s="85"/>
      <c r="D7" s="87"/>
      <c r="E7" s="87"/>
      <c r="F7" s="98"/>
      <c r="G7" s="4"/>
      <c r="H7" s="75" t="s">
        <v>25</v>
      </c>
      <c r="I7" s="58">
        <f>I1+1</f>
        <v>44198.583333333336</v>
      </c>
      <c r="J7" s="74"/>
      <c r="K7" s="62" t="s">
        <v>26</v>
      </c>
      <c r="L7" s="64"/>
      <c r="M7" s="53"/>
    </row>
    <row r="8" spans="1:13" ht="12.95" customHeight="1" x14ac:dyDescent="0.2">
      <c r="A8" s="104"/>
      <c r="B8" s="83"/>
      <c r="C8" s="85"/>
      <c r="D8" s="87"/>
      <c r="E8" s="87"/>
      <c r="F8" s="99"/>
      <c r="G8" s="4"/>
      <c r="H8" s="76"/>
      <c r="I8" s="58"/>
      <c r="J8" s="74"/>
      <c r="K8" s="69"/>
      <c r="L8" s="64"/>
      <c r="M8" s="53"/>
    </row>
    <row r="9" spans="1:13" ht="12.95" customHeight="1" x14ac:dyDescent="0.2">
      <c r="A9" s="104"/>
      <c r="B9" s="100" t="s">
        <v>6</v>
      </c>
      <c r="C9" s="118" t="s">
        <v>7</v>
      </c>
      <c r="D9" s="121" t="s">
        <v>7</v>
      </c>
      <c r="E9" s="121" t="s">
        <v>7</v>
      </c>
      <c r="F9" s="124" t="s">
        <v>54</v>
      </c>
      <c r="G9" s="4"/>
      <c r="H9" s="56" t="s">
        <v>36</v>
      </c>
      <c r="I9" s="58">
        <f>I5+1.5</f>
        <v>44199.083333333336</v>
      </c>
      <c r="J9" s="60"/>
      <c r="K9" s="62" t="s">
        <v>26</v>
      </c>
      <c r="L9" s="64"/>
      <c r="M9" s="53"/>
    </row>
    <row r="10" spans="1:13" ht="12.95" customHeight="1" x14ac:dyDescent="0.2">
      <c r="A10" s="104"/>
      <c r="B10" s="101"/>
      <c r="C10" s="119"/>
      <c r="D10" s="122"/>
      <c r="E10" s="122"/>
      <c r="F10" s="125"/>
      <c r="G10" s="4"/>
      <c r="H10" s="56"/>
      <c r="I10" s="58"/>
      <c r="J10" s="60"/>
      <c r="K10" s="69"/>
      <c r="L10" s="64"/>
      <c r="M10" s="53"/>
    </row>
    <row r="11" spans="1:13" ht="12.95" customHeight="1" x14ac:dyDescent="0.2">
      <c r="A11" s="104"/>
      <c r="B11" s="101"/>
      <c r="C11" s="119"/>
      <c r="D11" s="122"/>
      <c r="E11" s="122"/>
      <c r="F11" s="125"/>
      <c r="G11" s="4"/>
      <c r="H11" s="56" t="s">
        <v>37</v>
      </c>
      <c r="I11" s="58">
        <f>I1+1.75</f>
        <v>44199.333333333336</v>
      </c>
      <c r="J11" s="60"/>
      <c r="K11" s="62" t="s">
        <v>26</v>
      </c>
      <c r="L11" s="64"/>
      <c r="M11" s="53"/>
    </row>
    <row r="12" spans="1:13" ht="12.95" customHeight="1" thickBot="1" x14ac:dyDescent="0.25">
      <c r="A12" s="105"/>
      <c r="B12" s="102"/>
      <c r="C12" s="120"/>
      <c r="D12" s="123"/>
      <c r="E12" s="123"/>
      <c r="F12" s="126"/>
      <c r="G12" s="4"/>
      <c r="H12" s="56"/>
      <c r="I12" s="58"/>
      <c r="J12" s="60"/>
      <c r="K12" s="69"/>
      <c r="L12" s="64"/>
      <c r="M12" s="53"/>
    </row>
    <row r="13" spans="1:13" ht="12.95" customHeight="1" x14ac:dyDescent="0.2">
      <c r="A13" s="103">
        <v>36</v>
      </c>
      <c r="B13" s="16" t="s">
        <v>11</v>
      </c>
      <c r="C13" s="24" t="s">
        <v>7</v>
      </c>
      <c r="D13" s="25" t="s">
        <v>7</v>
      </c>
      <c r="E13" s="25" t="s">
        <v>7</v>
      </c>
      <c r="F13" s="30" t="s">
        <v>7</v>
      </c>
      <c r="G13" s="4"/>
      <c r="H13" s="56" t="s">
        <v>38</v>
      </c>
      <c r="I13" s="58">
        <f>I1+2</f>
        <v>44199.583333333336</v>
      </c>
      <c r="J13" s="60"/>
      <c r="K13" s="62" t="s">
        <v>26</v>
      </c>
      <c r="L13" s="64"/>
      <c r="M13" s="53"/>
    </row>
    <row r="14" spans="1:13" ht="12.95" customHeight="1" thickBot="1" x14ac:dyDescent="0.25">
      <c r="A14" s="105"/>
      <c r="B14" s="10" t="s">
        <v>53</v>
      </c>
      <c r="C14" s="23">
        <v>30</v>
      </c>
      <c r="D14" s="10">
        <f>ROUND(C3*C14,-1)</f>
        <v>60</v>
      </c>
      <c r="E14" s="10" t="s">
        <v>22</v>
      </c>
      <c r="F14" s="31" t="s">
        <v>18</v>
      </c>
      <c r="G14" s="4"/>
      <c r="H14" s="56"/>
      <c r="I14" s="58"/>
      <c r="J14" s="60"/>
      <c r="K14" s="69"/>
      <c r="L14" s="64"/>
      <c r="M14" s="53"/>
    </row>
    <row r="15" spans="1:13" ht="12.95" customHeight="1" x14ac:dyDescent="0.2">
      <c r="A15" s="103">
        <v>42</v>
      </c>
      <c r="B15" s="14" t="s">
        <v>31</v>
      </c>
      <c r="C15" s="21">
        <v>30</v>
      </c>
      <c r="D15" s="22">
        <f>ROUND(C3*C15,-1)</f>
        <v>60</v>
      </c>
      <c r="E15" s="22" t="s">
        <v>22</v>
      </c>
      <c r="F15" s="32" t="s">
        <v>18</v>
      </c>
      <c r="G15" s="4"/>
      <c r="H15" s="56" t="s">
        <v>39</v>
      </c>
      <c r="I15" s="58">
        <f>I1+2.25</f>
        <v>44199.833333333336</v>
      </c>
      <c r="J15" s="60"/>
      <c r="K15" s="62" t="s">
        <v>26</v>
      </c>
      <c r="L15" s="64"/>
      <c r="M15" s="53"/>
    </row>
    <row r="16" spans="1:13" ht="12.95" customHeight="1" x14ac:dyDescent="0.2">
      <c r="A16" s="104"/>
      <c r="B16" s="9" t="s">
        <v>30</v>
      </c>
      <c r="C16" s="12">
        <v>30</v>
      </c>
      <c r="D16" s="17">
        <f>ROUND(C3*C16,-1)</f>
        <v>60</v>
      </c>
      <c r="E16" s="17" t="s">
        <v>22</v>
      </c>
      <c r="F16" s="33" t="s">
        <v>18</v>
      </c>
      <c r="G16" s="4"/>
      <c r="H16" s="56"/>
      <c r="I16" s="58"/>
      <c r="J16" s="60"/>
      <c r="K16" s="69"/>
      <c r="L16" s="64"/>
      <c r="M16" s="53"/>
    </row>
    <row r="17" spans="1:13" ht="12.95" customHeight="1" x14ac:dyDescent="0.2">
      <c r="A17" s="104"/>
      <c r="B17" s="9" t="s">
        <v>8</v>
      </c>
      <c r="C17" s="12">
        <v>45</v>
      </c>
      <c r="D17" s="17">
        <f>ROUND(C3*C17,-1)</f>
        <v>90</v>
      </c>
      <c r="E17" s="17" t="s">
        <v>22</v>
      </c>
      <c r="F17" s="33" t="s">
        <v>18</v>
      </c>
      <c r="G17" s="4"/>
      <c r="H17" s="56" t="s">
        <v>40</v>
      </c>
      <c r="I17" s="58">
        <f>I1+2.5</f>
        <v>44200.083333333336</v>
      </c>
      <c r="J17" s="60"/>
      <c r="K17" s="62" t="s">
        <v>26</v>
      </c>
      <c r="L17" s="64"/>
      <c r="M17" s="53"/>
    </row>
    <row r="18" spans="1:13" ht="12.95" customHeight="1" x14ac:dyDescent="0.2">
      <c r="A18" s="104"/>
      <c r="B18" s="26" t="s">
        <v>3</v>
      </c>
      <c r="C18" s="12">
        <v>60</v>
      </c>
      <c r="D18" s="17">
        <f>ROUND(C3*C18,-1)</f>
        <v>120</v>
      </c>
      <c r="E18" s="17" t="s">
        <v>22</v>
      </c>
      <c r="F18" s="33" t="s">
        <v>18</v>
      </c>
      <c r="G18" s="4"/>
      <c r="H18" s="56"/>
      <c r="I18" s="58"/>
      <c r="J18" s="60"/>
      <c r="K18" s="69"/>
      <c r="L18" s="64"/>
      <c r="M18" s="53"/>
    </row>
    <row r="19" spans="1:13" ht="12.95" customHeight="1" x14ac:dyDescent="0.2">
      <c r="A19" s="104"/>
      <c r="B19" s="9" t="s">
        <v>9</v>
      </c>
      <c r="C19" s="12">
        <v>75</v>
      </c>
      <c r="D19" s="17">
        <f>ROUND(C3*C19,-1)</f>
        <v>150</v>
      </c>
      <c r="E19" s="17" t="s">
        <v>22</v>
      </c>
      <c r="F19" s="33" t="s">
        <v>18</v>
      </c>
      <c r="G19" s="4"/>
      <c r="H19" s="56" t="s">
        <v>41</v>
      </c>
      <c r="I19" s="58">
        <f>I1+2.75</f>
        <v>44200.333333333336</v>
      </c>
      <c r="J19" s="60"/>
      <c r="K19" s="62" t="s">
        <v>26</v>
      </c>
      <c r="L19" s="64"/>
      <c r="M19" s="53"/>
    </row>
    <row r="20" spans="1:13" ht="12.95" customHeight="1" x14ac:dyDescent="0.2">
      <c r="A20" s="104"/>
      <c r="B20" s="94" t="s">
        <v>20</v>
      </c>
      <c r="C20" s="88" t="s">
        <v>55</v>
      </c>
      <c r="D20" s="89"/>
      <c r="E20" s="92" t="s">
        <v>21</v>
      </c>
      <c r="F20" s="79" t="s">
        <v>58</v>
      </c>
      <c r="G20" s="4"/>
      <c r="H20" s="56"/>
      <c r="I20" s="58"/>
      <c r="J20" s="60"/>
      <c r="K20" s="69"/>
      <c r="L20" s="64"/>
      <c r="M20" s="53"/>
    </row>
    <row r="21" spans="1:13" ht="12.95" customHeight="1" thickBot="1" x14ac:dyDescent="0.25">
      <c r="A21" s="105"/>
      <c r="B21" s="106"/>
      <c r="C21" s="90"/>
      <c r="D21" s="91"/>
      <c r="E21" s="93"/>
      <c r="F21" s="80"/>
      <c r="G21" s="4"/>
      <c r="H21" s="56" t="s">
        <v>42</v>
      </c>
      <c r="I21" s="58">
        <f>I1+3</f>
        <v>44200.583333333336</v>
      </c>
      <c r="J21" s="60"/>
      <c r="K21" s="62" t="s">
        <v>26</v>
      </c>
      <c r="L21" s="64"/>
      <c r="M21" s="53"/>
    </row>
    <row r="22" spans="1:13" ht="12.95" customHeight="1" x14ac:dyDescent="0.2">
      <c r="A22" s="103">
        <v>48</v>
      </c>
      <c r="B22" s="15" t="s">
        <v>28</v>
      </c>
      <c r="C22" s="24">
        <v>15</v>
      </c>
      <c r="D22" s="20">
        <f>ROUND(C3*C22,-1)</f>
        <v>30</v>
      </c>
      <c r="E22" s="20" t="s">
        <v>22</v>
      </c>
      <c r="F22" s="34" t="s">
        <v>18</v>
      </c>
      <c r="G22" s="4"/>
      <c r="H22" s="56"/>
      <c r="I22" s="58"/>
      <c r="J22" s="60"/>
      <c r="K22" s="69"/>
      <c r="L22" s="64"/>
      <c r="M22" s="53"/>
    </row>
    <row r="23" spans="1:13" ht="12.95" customHeight="1" x14ac:dyDescent="0.2">
      <c r="A23" s="104"/>
      <c r="B23" s="6" t="s">
        <v>29</v>
      </c>
      <c r="C23" s="12">
        <v>15</v>
      </c>
      <c r="D23" s="17">
        <f>ROUND(C3*C23,-1)</f>
        <v>30</v>
      </c>
      <c r="E23" s="17" t="s">
        <v>22</v>
      </c>
      <c r="F23" s="33" t="s">
        <v>18</v>
      </c>
      <c r="G23" s="4"/>
      <c r="H23" s="56" t="s">
        <v>43</v>
      </c>
      <c r="I23" s="58">
        <f>I1+3.25</f>
        <v>44200.833333333336</v>
      </c>
      <c r="J23" s="60"/>
      <c r="K23" s="62" t="s">
        <v>26</v>
      </c>
      <c r="L23" s="64"/>
      <c r="M23" s="53"/>
    </row>
    <row r="24" spans="1:13" ht="12.95" customHeight="1" x14ac:dyDescent="0.2">
      <c r="A24" s="104"/>
      <c r="B24" s="7" t="s">
        <v>12</v>
      </c>
      <c r="C24" s="12">
        <v>30</v>
      </c>
      <c r="D24" s="17">
        <f>ROUND(C3*C24,-1)</f>
        <v>60</v>
      </c>
      <c r="E24" s="17" t="s">
        <v>22</v>
      </c>
      <c r="F24" s="33" t="s">
        <v>18</v>
      </c>
      <c r="G24" s="4"/>
      <c r="H24" s="56"/>
      <c r="I24" s="58"/>
      <c r="J24" s="60"/>
      <c r="K24" s="69"/>
      <c r="L24" s="64"/>
      <c r="M24" s="53"/>
    </row>
    <row r="25" spans="1:13" ht="12.95" customHeight="1" x14ac:dyDescent="0.2">
      <c r="A25" s="104"/>
      <c r="B25" s="6" t="s">
        <v>8</v>
      </c>
      <c r="C25" s="12">
        <v>45</v>
      </c>
      <c r="D25" s="17">
        <f>ROUND(C3*C25,-1)</f>
        <v>90</v>
      </c>
      <c r="E25" s="17" t="s">
        <v>22</v>
      </c>
      <c r="F25" s="33" t="s">
        <v>18</v>
      </c>
      <c r="G25" s="4"/>
      <c r="H25" s="56" t="s">
        <v>44</v>
      </c>
      <c r="I25" s="58">
        <f>I1+3.5</f>
        <v>44201.083333333336</v>
      </c>
      <c r="J25" s="60"/>
      <c r="K25" s="62" t="s">
        <v>26</v>
      </c>
      <c r="L25" s="64"/>
      <c r="M25" s="53"/>
    </row>
    <row r="26" spans="1:13" ht="12.95" customHeight="1" x14ac:dyDescent="0.2">
      <c r="A26" s="104"/>
      <c r="B26" s="7" t="s">
        <v>3</v>
      </c>
      <c r="C26" s="12">
        <v>60</v>
      </c>
      <c r="D26" s="17">
        <f>ROUND(C3*C26,-1)</f>
        <v>120</v>
      </c>
      <c r="E26" s="17" t="s">
        <v>22</v>
      </c>
      <c r="F26" s="33" t="s">
        <v>18</v>
      </c>
      <c r="G26" s="4"/>
      <c r="H26" s="56"/>
      <c r="I26" s="58"/>
      <c r="J26" s="60"/>
      <c r="K26" s="69"/>
      <c r="L26" s="64"/>
      <c r="M26" s="53"/>
    </row>
    <row r="27" spans="1:13" ht="12.95" customHeight="1" x14ac:dyDescent="0.2">
      <c r="A27" s="104"/>
      <c r="B27" s="6" t="s">
        <v>9</v>
      </c>
      <c r="C27" s="12">
        <v>75</v>
      </c>
      <c r="D27" s="17">
        <f>ROUND(C3*C27,-1)</f>
        <v>150</v>
      </c>
      <c r="E27" s="17" t="s">
        <v>22</v>
      </c>
      <c r="F27" s="33" t="s">
        <v>18</v>
      </c>
      <c r="G27" s="4"/>
      <c r="H27" s="56" t="s">
        <v>45</v>
      </c>
      <c r="I27" s="58">
        <f>I1+3.75</f>
        <v>44201.333333333336</v>
      </c>
      <c r="J27" s="60"/>
      <c r="K27" s="62" t="s">
        <v>26</v>
      </c>
      <c r="L27" s="64"/>
      <c r="M27" s="53"/>
    </row>
    <row r="28" spans="1:13" ht="12.95" customHeight="1" x14ac:dyDescent="0.2">
      <c r="A28" s="104"/>
      <c r="B28" s="94" t="s">
        <v>10</v>
      </c>
      <c r="C28" s="88" t="s">
        <v>56</v>
      </c>
      <c r="D28" s="89"/>
      <c r="E28" s="92" t="s">
        <v>21</v>
      </c>
      <c r="F28" s="79" t="s">
        <v>59</v>
      </c>
      <c r="G28" s="4"/>
      <c r="H28" s="56"/>
      <c r="I28" s="58"/>
      <c r="J28" s="60"/>
      <c r="K28" s="69"/>
      <c r="L28" s="64"/>
      <c r="M28" s="53"/>
    </row>
    <row r="29" spans="1:13" ht="12.95" customHeight="1" thickBot="1" x14ac:dyDescent="0.25">
      <c r="A29" s="105"/>
      <c r="B29" s="106"/>
      <c r="C29" s="90"/>
      <c r="D29" s="91"/>
      <c r="E29" s="93"/>
      <c r="F29" s="80"/>
      <c r="G29" s="4"/>
      <c r="H29" s="56" t="s">
        <v>46</v>
      </c>
      <c r="I29" s="58">
        <f>I1+4</f>
        <v>44201.583333333336</v>
      </c>
      <c r="J29" s="60"/>
      <c r="K29" s="62" t="s">
        <v>26</v>
      </c>
      <c r="L29" s="64"/>
      <c r="M29" s="53"/>
    </row>
    <row r="30" spans="1:13" ht="12.95" customHeight="1" x14ac:dyDescent="0.2">
      <c r="A30" s="103">
        <v>54</v>
      </c>
      <c r="B30" s="28" t="s">
        <v>13</v>
      </c>
      <c r="C30" s="24">
        <v>15</v>
      </c>
      <c r="D30" s="20">
        <f>ROUND(C3*C30,-1)</f>
        <v>30</v>
      </c>
      <c r="E30" s="20" t="s">
        <v>22</v>
      </c>
      <c r="F30" s="34" t="s">
        <v>18</v>
      </c>
      <c r="G30" s="4"/>
      <c r="H30" s="56"/>
      <c r="I30" s="58"/>
      <c r="J30" s="60"/>
      <c r="K30" s="69"/>
      <c r="L30" s="64"/>
      <c r="M30" s="53"/>
    </row>
    <row r="31" spans="1:13" ht="12.95" customHeight="1" x14ac:dyDescent="0.2">
      <c r="A31" s="104"/>
      <c r="B31" s="6" t="s">
        <v>14</v>
      </c>
      <c r="C31" s="12">
        <v>15</v>
      </c>
      <c r="D31" s="17">
        <f>ROUND(C3*C31,-1)</f>
        <v>30</v>
      </c>
      <c r="E31" s="17" t="s">
        <v>22</v>
      </c>
      <c r="F31" s="33" t="s">
        <v>18</v>
      </c>
      <c r="G31" s="4"/>
      <c r="H31" s="56" t="s">
        <v>47</v>
      </c>
      <c r="I31" s="58">
        <f>I1+4.25</f>
        <v>44201.833333333336</v>
      </c>
      <c r="J31" s="60"/>
      <c r="K31" s="62" t="s">
        <v>26</v>
      </c>
      <c r="L31" s="64"/>
      <c r="M31" s="53"/>
    </row>
    <row r="32" spans="1:13" ht="12.95" customHeight="1" x14ac:dyDescent="0.2">
      <c r="A32" s="104"/>
      <c r="B32" s="7" t="s">
        <v>12</v>
      </c>
      <c r="C32" s="12">
        <v>30</v>
      </c>
      <c r="D32" s="17">
        <f>ROUND(C3*C32,-1)</f>
        <v>60</v>
      </c>
      <c r="E32" s="17" t="s">
        <v>22</v>
      </c>
      <c r="F32" s="33" t="s">
        <v>18</v>
      </c>
      <c r="G32" s="4"/>
      <c r="H32" s="56"/>
      <c r="I32" s="58"/>
      <c r="J32" s="60"/>
      <c r="K32" s="69"/>
      <c r="L32" s="64"/>
      <c r="M32" s="53"/>
    </row>
    <row r="33" spans="1:13" ht="12.95" customHeight="1" x14ac:dyDescent="0.2">
      <c r="A33" s="104"/>
      <c r="B33" s="6" t="s">
        <v>8</v>
      </c>
      <c r="C33" s="12">
        <v>45</v>
      </c>
      <c r="D33" s="17">
        <f>ROUND(C3*C33,-1)</f>
        <v>90</v>
      </c>
      <c r="E33" s="17" t="s">
        <v>22</v>
      </c>
      <c r="F33" s="33" t="s">
        <v>18</v>
      </c>
      <c r="G33" s="4"/>
      <c r="H33" s="56" t="s">
        <v>48</v>
      </c>
      <c r="I33" s="58">
        <f>I1+4.5</f>
        <v>44202.083333333336</v>
      </c>
      <c r="J33" s="60"/>
      <c r="K33" s="62" t="s">
        <v>26</v>
      </c>
      <c r="L33" s="64"/>
      <c r="M33" s="53"/>
    </row>
    <row r="34" spans="1:13" ht="12.95" customHeight="1" x14ac:dyDescent="0.2">
      <c r="A34" s="104"/>
      <c r="B34" s="7" t="s">
        <v>3</v>
      </c>
      <c r="C34" s="12">
        <v>60</v>
      </c>
      <c r="D34" s="17">
        <f>ROUND(C3*C34,-1)</f>
        <v>120</v>
      </c>
      <c r="E34" s="17" t="s">
        <v>22</v>
      </c>
      <c r="F34" s="33" t="s">
        <v>18</v>
      </c>
      <c r="G34" s="4"/>
      <c r="H34" s="56"/>
      <c r="I34" s="58"/>
      <c r="J34" s="60"/>
      <c r="K34" s="69"/>
      <c r="L34" s="64"/>
      <c r="M34" s="53"/>
    </row>
    <row r="35" spans="1:13" ht="12.95" customHeight="1" x14ac:dyDescent="0.2">
      <c r="A35" s="104"/>
      <c r="B35" s="6" t="s">
        <v>9</v>
      </c>
      <c r="C35" s="12">
        <v>75</v>
      </c>
      <c r="D35" s="17">
        <f>ROUND(C3*C35,-1)</f>
        <v>150</v>
      </c>
      <c r="E35" s="17" t="s">
        <v>22</v>
      </c>
      <c r="F35" s="33" t="s">
        <v>18</v>
      </c>
      <c r="G35" s="4"/>
      <c r="H35" s="56" t="s">
        <v>49</v>
      </c>
      <c r="I35" s="58">
        <f>I1+4.75</f>
        <v>44202.333333333336</v>
      </c>
      <c r="J35" s="60"/>
      <c r="K35" s="62" t="s">
        <v>26</v>
      </c>
      <c r="L35" s="64"/>
      <c r="M35" s="53"/>
    </row>
    <row r="36" spans="1:13" ht="12.95" customHeight="1" x14ac:dyDescent="0.2">
      <c r="A36" s="104"/>
      <c r="B36" s="94" t="s">
        <v>10</v>
      </c>
      <c r="C36" s="96" t="s">
        <v>57</v>
      </c>
      <c r="D36" s="89"/>
      <c r="E36" s="92" t="s">
        <v>21</v>
      </c>
      <c r="F36" s="79" t="s">
        <v>59</v>
      </c>
      <c r="G36" s="4"/>
      <c r="H36" s="56"/>
      <c r="I36" s="58"/>
      <c r="J36" s="60"/>
      <c r="K36" s="69"/>
      <c r="L36" s="64"/>
      <c r="M36" s="53"/>
    </row>
    <row r="37" spans="1:13" ht="12.95" customHeight="1" thickBot="1" x14ac:dyDescent="0.25">
      <c r="A37" s="105"/>
      <c r="B37" s="95"/>
      <c r="C37" s="90"/>
      <c r="D37" s="91"/>
      <c r="E37" s="93"/>
      <c r="F37" s="80"/>
      <c r="G37" s="4"/>
      <c r="H37" s="56" t="s">
        <v>50</v>
      </c>
      <c r="I37" s="58">
        <f>I1+5</f>
        <v>44202.583333333336</v>
      </c>
      <c r="J37" s="60"/>
      <c r="K37" s="62" t="s">
        <v>26</v>
      </c>
      <c r="L37" s="64"/>
      <c r="M37" s="53"/>
    </row>
    <row r="38" spans="1:13" ht="12.95" customHeight="1" x14ac:dyDescent="0.2">
      <c r="A38" s="109" t="s">
        <v>67</v>
      </c>
      <c r="B38" s="110"/>
      <c r="C38" s="110"/>
      <c r="D38" s="110"/>
      <c r="E38" s="110"/>
      <c r="F38" s="111"/>
      <c r="G38" s="4"/>
      <c r="H38" s="56"/>
      <c r="I38" s="58"/>
      <c r="J38" s="60"/>
      <c r="K38" s="69"/>
      <c r="L38" s="64"/>
      <c r="M38" s="53"/>
    </row>
    <row r="39" spans="1:13" ht="12.95" customHeight="1" x14ac:dyDescent="0.2">
      <c r="A39" s="112"/>
      <c r="B39" s="113"/>
      <c r="C39" s="113"/>
      <c r="D39" s="113"/>
      <c r="E39" s="113"/>
      <c r="F39" s="114"/>
      <c r="G39" s="4"/>
      <c r="H39" s="56" t="s">
        <v>51</v>
      </c>
      <c r="I39" s="58">
        <f>I1+5.25</f>
        <v>44202.833333333336</v>
      </c>
      <c r="J39" s="60"/>
      <c r="K39" s="62" t="s">
        <v>26</v>
      </c>
      <c r="L39" s="64"/>
      <c r="M39" s="53"/>
    </row>
    <row r="40" spans="1:13" ht="12.95" customHeight="1" x14ac:dyDescent="0.2">
      <c r="A40" s="112"/>
      <c r="B40" s="113"/>
      <c r="C40" s="113"/>
      <c r="D40" s="113"/>
      <c r="E40" s="113"/>
      <c r="F40" s="114"/>
      <c r="G40" s="4"/>
      <c r="H40" s="56"/>
      <c r="I40" s="58"/>
      <c r="J40" s="60"/>
      <c r="K40" s="69"/>
      <c r="L40" s="64"/>
      <c r="M40" s="53"/>
    </row>
    <row r="41" spans="1:13" ht="12.95" customHeight="1" x14ac:dyDescent="0.2">
      <c r="A41" s="112"/>
      <c r="B41" s="113"/>
      <c r="C41" s="113"/>
      <c r="D41" s="113"/>
      <c r="E41" s="113"/>
      <c r="F41" s="114"/>
      <c r="G41" s="4"/>
      <c r="H41" s="56" t="s">
        <v>52</v>
      </c>
      <c r="I41" s="58">
        <f>I1+5.5</f>
        <v>44203.083333333336</v>
      </c>
      <c r="J41" s="60"/>
      <c r="K41" s="62" t="s">
        <v>26</v>
      </c>
      <c r="L41" s="64"/>
      <c r="M41" s="53"/>
    </row>
    <row r="42" spans="1:13" ht="12.95" customHeight="1" thickBot="1" x14ac:dyDescent="0.25">
      <c r="A42" s="115"/>
      <c r="B42" s="116"/>
      <c r="C42" s="116"/>
      <c r="D42" s="116"/>
      <c r="E42" s="116"/>
      <c r="F42" s="117"/>
      <c r="G42" s="4"/>
      <c r="H42" s="57"/>
      <c r="I42" s="59"/>
      <c r="J42" s="61"/>
      <c r="K42" s="63"/>
      <c r="L42" s="65"/>
      <c r="M42" s="66"/>
    </row>
    <row r="43" spans="1:13" ht="12.95" customHeight="1" x14ac:dyDescent="0.2">
      <c r="A43" s="107" t="s">
        <v>66</v>
      </c>
      <c r="B43" s="108"/>
      <c r="C43" s="108"/>
      <c r="D43" s="108"/>
      <c r="E43" s="108"/>
      <c r="F43" s="108"/>
      <c r="G43" s="108"/>
      <c r="H43" s="108"/>
      <c r="I43" s="108"/>
      <c r="J43" s="108"/>
      <c r="K43" s="108"/>
      <c r="L43" s="108"/>
      <c r="M43" s="108"/>
    </row>
    <row r="44" spans="1:13" ht="12.95" customHeight="1" x14ac:dyDescent="0.2">
      <c r="A44" s="108"/>
      <c r="B44" s="108"/>
      <c r="C44" s="108"/>
      <c r="D44" s="108"/>
      <c r="E44" s="108"/>
      <c r="F44" s="108"/>
      <c r="G44" s="108"/>
      <c r="H44" s="108"/>
      <c r="I44" s="108"/>
      <c r="J44" s="108"/>
      <c r="K44" s="108"/>
      <c r="L44" s="108"/>
      <c r="M44" s="108"/>
    </row>
    <row r="45" spans="1:13" ht="57" customHeight="1" x14ac:dyDescent="0.2">
      <c r="A45" s="108"/>
      <c r="B45" s="108"/>
      <c r="C45" s="108"/>
      <c r="D45" s="108"/>
      <c r="E45" s="108"/>
      <c r="F45" s="108"/>
      <c r="G45" s="108"/>
      <c r="H45" s="108"/>
      <c r="I45" s="108"/>
      <c r="J45" s="108"/>
      <c r="K45" s="108"/>
      <c r="L45" s="108"/>
      <c r="M45" s="108"/>
    </row>
    <row r="46" spans="1:13" ht="27" customHeight="1" x14ac:dyDescent="0.2">
      <c r="A46" s="4"/>
      <c r="B46" s="4"/>
      <c r="C46" s="4"/>
      <c r="D46" s="4"/>
      <c r="E46" s="4"/>
      <c r="F46" s="4"/>
      <c r="G46" s="27"/>
      <c r="M46" s="27"/>
    </row>
    <row r="47" spans="1:13" s="3" customFormat="1" ht="14.85" customHeight="1" x14ac:dyDescent="0.2">
      <c r="A47" s="4"/>
      <c r="B47" s="4"/>
      <c r="C47" s="4"/>
      <c r="D47" s="4"/>
      <c r="E47" s="4"/>
      <c r="F47" s="4"/>
      <c r="G47" s="4"/>
      <c r="H47" s="1"/>
      <c r="I47" s="1"/>
      <c r="J47" s="1"/>
      <c r="K47" s="1"/>
      <c r="L47" s="1"/>
      <c r="M47" s="11"/>
    </row>
    <row r="48" spans="1:13" ht="14.85" customHeight="1" x14ac:dyDescent="0.2"/>
  </sheetData>
  <sheetProtection algorithmName="SHA-512" hashValue="qhCUwAXwlD7sbF7tZ+r6wEnwyPe2LNWSqYKZShzf/lp/VKAcSK+QJN8iXnly3GwWBxCQyLOqAsx617HNN4ZF3w==" saltValue="YpspBVMHCNslbNwbYddubg==" spinCount="100000" sheet="1" selectLockedCells="1"/>
  <protectedRanges>
    <protectedRange sqref="C2 C1" name="Eingabefelder"/>
  </protectedRanges>
  <mergeCells count="147">
    <mergeCell ref="A43:M45"/>
    <mergeCell ref="A38:F42"/>
    <mergeCell ref="C9:C12"/>
    <mergeCell ref="D9:D12"/>
    <mergeCell ref="E9:E12"/>
    <mergeCell ref="F9:F12"/>
    <mergeCell ref="A13:A14"/>
    <mergeCell ref="A15:A21"/>
    <mergeCell ref="A22:A29"/>
    <mergeCell ref="A30:A37"/>
    <mergeCell ref="L17:L18"/>
    <mergeCell ref="M17:M18"/>
    <mergeCell ref="K11:K12"/>
    <mergeCell ref="K19:K20"/>
    <mergeCell ref="L19:L20"/>
    <mergeCell ref="L29:L30"/>
    <mergeCell ref="M29:M30"/>
    <mergeCell ref="J29:J30"/>
    <mergeCell ref="L15:L16"/>
    <mergeCell ref="M15:M16"/>
    <mergeCell ref="L35:L36"/>
    <mergeCell ref="J31:J32"/>
    <mergeCell ref="J33:J34"/>
    <mergeCell ref="J35:J36"/>
    <mergeCell ref="A1:B1"/>
    <mergeCell ref="F20:F21"/>
    <mergeCell ref="B5:B8"/>
    <mergeCell ref="C5:C8"/>
    <mergeCell ref="D5:D8"/>
    <mergeCell ref="E5:E8"/>
    <mergeCell ref="C28:D29"/>
    <mergeCell ref="E28:E29"/>
    <mergeCell ref="B36:B37"/>
    <mergeCell ref="C36:D37"/>
    <mergeCell ref="E36:E37"/>
    <mergeCell ref="F36:F37"/>
    <mergeCell ref="F5:F8"/>
    <mergeCell ref="B9:B12"/>
    <mergeCell ref="A5:A12"/>
    <mergeCell ref="B28:B29"/>
    <mergeCell ref="E20:E21"/>
    <mergeCell ref="B20:B21"/>
    <mergeCell ref="C20:D21"/>
    <mergeCell ref="F28:F29"/>
    <mergeCell ref="H35:H36"/>
    <mergeCell ref="H33:H34"/>
    <mergeCell ref="H31:H32"/>
    <mergeCell ref="H29:H30"/>
    <mergeCell ref="H27:H28"/>
    <mergeCell ref="I27:I28"/>
    <mergeCell ref="M11:M12"/>
    <mergeCell ref="J13:J14"/>
    <mergeCell ref="K13:K14"/>
    <mergeCell ref="L13:L14"/>
    <mergeCell ref="M13:M14"/>
    <mergeCell ref="J17:J18"/>
    <mergeCell ref="K17:K18"/>
    <mergeCell ref="M31:M32"/>
    <mergeCell ref="H23:H24"/>
    <mergeCell ref="H21:H22"/>
    <mergeCell ref="M33:M34"/>
    <mergeCell ref="M35:M36"/>
    <mergeCell ref="I29:I30"/>
    <mergeCell ref="I31:I32"/>
    <mergeCell ref="H25:H26"/>
    <mergeCell ref="I25:I26"/>
    <mergeCell ref="K29:K30"/>
    <mergeCell ref="K31:K32"/>
    <mergeCell ref="M9:M10"/>
    <mergeCell ref="J15:J16"/>
    <mergeCell ref="J19:J20"/>
    <mergeCell ref="H7:H8"/>
    <mergeCell ref="H19:H20"/>
    <mergeCell ref="H17:H18"/>
    <mergeCell ref="H15:H16"/>
    <mergeCell ref="H13:H14"/>
    <mergeCell ref="H11:H12"/>
    <mergeCell ref="H9:H10"/>
    <mergeCell ref="I13:I14"/>
    <mergeCell ref="I15:I16"/>
    <mergeCell ref="J9:J10"/>
    <mergeCell ref="J11:J12"/>
    <mergeCell ref="L11:L12"/>
    <mergeCell ref="K9:K10"/>
    <mergeCell ref="L9:L10"/>
    <mergeCell ref="M23:M24"/>
    <mergeCell ref="J25:J26"/>
    <mergeCell ref="K25:K26"/>
    <mergeCell ref="L27:L28"/>
    <mergeCell ref="M25:M26"/>
    <mergeCell ref="K37:K38"/>
    <mergeCell ref="L37:L38"/>
    <mergeCell ref="L33:L34"/>
    <mergeCell ref="J5:J6"/>
    <mergeCell ref="K5:K6"/>
    <mergeCell ref="L5:L6"/>
    <mergeCell ref="M5:M6"/>
    <mergeCell ref="J7:J8"/>
    <mergeCell ref="K7:K8"/>
    <mergeCell ref="L7:L8"/>
    <mergeCell ref="M27:M28"/>
    <mergeCell ref="J23:J24"/>
    <mergeCell ref="K23:K24"/>
    <mergeCell ref="M19:M20"/>
    <mergeCell ref="J21:J22"/>
    <mergeCell ref="K21:K22"/>
    <mergeCell ref="L21:L22"/>
    <mergeCell ref="M21:M22"/>
    <mergeCell ref="J27:J28"/>
    <mergeCell ref="J37:J38"/>
    <mergeCell ref="I33:I34"/>
    <mergeCell ref="I17:I18"/>
    <mergeCell ref="I19:I20"/>
    <mergeCell ref="I21:I22"/>
    <mergeCell ref="I23:I24"/>
    <mergeCell ref="L25:L26"/>
    <mergeCell ref="L31:L32"/>
    <mergeCell ref="K15:K16"/>
    <mergeCell ref="I35:I36"/>
    <mergeCell ref="K33:K34"/>
    <mergeCell ref="K35:K36"/>
    <mergeCell ref="L23:L24"/>
    <mergeCell ref="K27:K28"/>
    <mergeCell ref="I2:M2"/>
    <mergeCell ref="H3:M3"/>
    <mergeCell ref="M37:M38"/>
    <mergeCell ref="M39:M40"/>
    <mergeCell ref="I1:J1"/>
    <mergeCell ref="H41:H42"/>
    <mergeCell ref="I41:I42"/>
    <mergeCell ref="J41:J42"/>
    <mergeCell ref="K41:K42"/>
    <mergeCell ref="L41:L42"/>
    <mergeCell ref="M41:M42"/>
    <mergeCell ref="H5:H6"/>
    <mergeCell ref="I5:I6"/>
    <mergeCell ref="I7:I8"/>
    <mergeCell ref="I9:I10"/>
    <mergeCell ref="I11:I12"/>
    <mergeCell ref="M7:M8"/>
    <mergeCell ref="H37:H38"/>
    <mergeCell ref="I37:I38"/>
    <mergeCell ref="H39:H40"/>
    <mergeCell ref="I39:I40"/>
    <mergeCell ref="J39:J40"/>
    <mergeCell ref="K39:K40"/>
    <mergeCell ref="L39:L40"/>
  </mergeCells>
  <pageMargins left="0.25" right="0.25" top="0.75" bottom="0.18287037037037038" header="0.3" footer="0.3"/>
  <pageSetup paperSize="9" scale="79" fitToHeight="0" orientation="landscape" horizontalDpi="300" verticalDpi="300" r:id="rId1"/>
  <headerFooter>
    <oddHeader>&amp;L&amp;"-,Fett"Bitte Körpergewicht, Körpergröße und MTX-Startdatum/-uhrzeit eintragen, dann ausdrucken
Physiologischer MTX-Spiegel zur Stunde 24, 36, 42, 48 und 54 ist hellblau hinterlegt.&amp;RPatientenpickerl</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vt:lpstr>
      <vt:lpstr>Tabelle!Druckbereich</vt:lpstr>
    </vt:vector>
  </TitlesOfParts>
  <Company>Ordensklinikum Linz Elisabethinen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Weltermann, Ansgar</dc:creator>
  <cp:lastModifiedBy>Pernkopf, Edith</cp:lastModifiedBy>
  <cp:lastPrinted>2020-06-25T11:50:04Z</cp:lastPrinted>
  <dcterms:created xsi:type="dcterms:W3CDTF">2017-10-12T14:36:57Z</dcterms:created>
  <dcterms:modified xsi:type="dcterms:W3CDTF">2021-04-15T10:51:18Z</dcterms:modified>
</cp:coreProperties>
</file>